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aron\Desktop\"/>
    </mc:Choice>
  </mc:AlternateContent>
  <xr:revisionPtr revIDLastSave="1" documentId="13_ncr:1_{3DE84A8D-A0CE-4BF0-A512-EFF2E90E9993}" xr6:coauthVersionLast="46" xr6:coauthVersionMax="46" xr10:uidLastSave="{0F43C245-3F98-451A-B96F-B3DD1EBB1C5D}"/>
  <bookViews>
    <workbookView xWindow="-108" yWindow="-108" windowWidth="23256" windowHeight="12576" tabRatio="409" xr2:uid="{00000000-000D-0000-FFFF-FFFF00000000}"/>
  </bookViews>
  <sheets>
    <sheet name="2022 DRAM Offer Form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mmHighYrs">[1]Inputs!$C$22</definedName>
    <definedName name="AmmLowYrs">[1]Inputs!$C$21</definedName>
    <definedName name="anscount" hidden="1">3</definedName>
    <definedName name="Cell_List">OFFSET([2]Data_Map!$D$5,0,0,[2]Data_Map!$C$1,1)</definedName>
    <definedName name="DiscFactors">[1]Inputs!$I$56:$K$56</definedName>
    <definedName name="distribution_losses">[3]Assumptions!$C$17</definedName>
    <definedName name="DLosses">[1]Inputs!$J$25</definedName>
    <definedName name="FactorHighPct">[1]Inputs!$C$28</definedName>
    <definedName name="FactorLowPct">[1]Inputs!$C$27</definedName>
    <definedName name="File_String" localSheetId="0">#REF!</definedName>
    <definedName name="File_String">#REF!</definedName>
    <definedName name="File_String_Not" localSheetId="0">#REF!</definedName>
    <definedName name="File_String_Not">#REF!</definedName>
    <definedName name="First_Row_Of_Information" localSheetId="0">#REF!</definedName>
    <definedName name="First_Row_Of_Information">#REF!</definedName>
    <definedName name="First_Row_of_Output" localSheetId="0">#REF!</definedName>
    <definedName name="First_Row_of_Output">#REF!</definedName>
    <definedName name="Form_title">#REF!</definedName>
    <definedName name="GenHighPct">[1]Inputs!$C$16</definedName>
    <definedName name="GenLowPct">[1]Inputs!$C$15</definedName>
    <definedName name="ImpactHighPct">[1]Inputs!$C$25</definedName>
    <definedName name="ImpactLowPct">[1]Inputs!$C$24</definedName>
    <definedName name="limcount" hidden="1">3</definedName>
    <definedName name="Losses">[1]Inputs!$I$25</definedName>
    <definedName name="NUmber_Files" localSheetId="0">#REF!</definedName>
    <definedName name="NUmber_Files">#REF!</definedName>
    <definedName name="Number_Variables" localSheetId="0">#REF!</definedName>
    <definedName name="Number_Variables">#REF!</definedName>
    <definedName name="Pal_Workbook_GUID" hidden="1">"INVE9PFS6UGGLFXSN3VAEYKD"</definedName>
    <definedName name="PLSAmmHighYrs">'[1]PLS Inputs'!$C$38</definedName>
    <definedName name="PLSAmmLowYrs">'[1]PLS Inputs'!$C$37</definedName>
    <definedName name="PLSEquipmentCost">'[1]PLS Example'!$C$49</definedName>
    <definedName name="ReserveMargin">[1]Inputs!$I$28</definedName>
    <definedName name="RESORG_LIST_RNG">[4]Lists!$C$4:$C$6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sencount" hidden="1">3</definedName>
    <definedName name="Tab_List">OFFSET([2]Data_Map!$C$5,0,0,[2]Data_Map!$C$1,1)</definedName>
    <definedName name="Table_Month">#REF!</definedName>
    <definedName name="Table_Start">#REF!</definedName>
    <definedName name="Table_Total">#REF!</definedName>
    <definedName name="TandDHighPct">[1]Inputs!$C$19</definedName>
    <definedName name="TandDLowPct">[1]Inputs!$C$18</definedName>
    <definedName name="TDList">[1]Inputs!$M$52:$M$54</definedName>
    <definedName name="TOD_RANGE">[3]Assumptions!$I$11:$T$62</definedName>
    <definedName name="TODFOption">'[5]10. Pricing and Degradation'!#REF!</definedName>
    <definedName name="TRCIncBasePct">[1]Inputs!$C$12</definedName>
    <definedName name="TRCIncLow2Pct">[1]Inputs!$C$13</definedName>
    <definedName name="Variable_List">OFFSET([2]Data_Map!$B$5,0,0,[2]Data_Map!$C$1,1)</definedName>
    <definedName name="WACC">[1]Inputs!$R$25</definedName>
  </definedNames>
  <calcPr calcId="191028" refMode="R1C1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J10" i="8" l="1"/>
  <c r="DI11" i="8" l="1"/>
  <c r="DJ11" i="8"/>
  <c r="DK11" i="8"/>
  <c r="DL11" i="8"/>
  <c r="DM11" i="8"/>
  <c r="DN11" i="8"/>
  <c r="DO11" i="8"/>
  <c r="DP11" i="8"/>
  <c r="DQ11" i="8"/>
  <c r="DR11" i="8"/>
  <c r="DS11" i="8"/>
  <c r="DT11" i="8"/>
  <c r="DI12" i="8"/>
  <c r="DJ12" i="8"/>
  <c r="DK12" i="8"/>
  <c r="DL12" i="8"/>
  <c r="DM12" i="8"/>
  <c r="DN12" i="8"/>
  <c r="DO12" i="8"/>
  <c r="DP12" i="8"/>
  <c r="DQ12" i="8"/>
  <c r="DR12" i="8"/>
  <c r="DS12" i="8"/>
  <c r="DT12" i="8"/>
  <c r="DI13" i="8"/>
  <c r="DJ13" i="8"/>
  <c r="DK13" i="8"/>
  <c r="DL13" i="8"/>
  <c r="DM13" i="8"/>
  <c r="DN13" i="8"/>
  <c r="DO13" i="8"/>
  <c r="DP13" i="8"/>
  <c r="DQ13" i="8"/>
  <c r="DR13" i="8"/>
  <c r="DS13" i="8"/>
  <c r="DT13" i="8"/>
  <c r="DI14" i="8"/>
  <c r="DJ14" i="8"/>
  <c r="DK14" i="8"/>
  <c r="DL14" i="8"/>
  <c r="DM14" i="8"/>
  <c r="DN14" i="8"/>
  <c r="DO14" i="8"/>
  <c r="DP14" i="8"/>
  <c r="DQ14" i="8"/>
  <c r="DR14" i="8"/>
  <c r="DS14" i="8"/>
  <c r="DT14" i="8"/>
  <c r="DI15" i="8"/>
  <c r="DJ15" i="8"/>
  <c r="DK15" i="8"/>
  <c r="DL15" i="8"/>
  <c r="DM15" i="8"/>
  <c r="DN15" i="8"/>
  <c r="DO15" i="8"/>
  <c r="DP15" i="8"/>
  <c r="DQ15" i="8"/>
  <c r="DR15" i="8"/>
  <c r="DS15" i="8"/>
  <c r="DT15" i="8"/>
  <c r="DI16" i="8"/>
  <c r="DJ16" i="8"/>
  <c r="DK16" i="8"/>
  <c r="DL16" i="8"/>
  <c r="DM16" i="8"/>
  <c r="DN16" i="8"/>
  <c r="DO16" i="8"/>
  <c r="DP16" i="8"/>
  <c r="DQ16" i="8"/>
  <c r="DR16" i="8"/>
  <c r="DS16" i="8"/>
  <c r="DT16" i="8"/>
  <c r="DI17" i="8"/>
  <c r="DJ17" i="8"/>
  <c r="DK17" i="8"/>
  <c r="DL17" i="8"/>
  <c r="DM17" i="8"/>
  <c r="DN17" i="8"/>
  <c r="DO17" i="8"/>
  <c r="DP17" i="8"/>
  <c r="DQ17" i="8"/>
  <c r="DR17" i="8"/>
  <c r="DS17" i="8"/>
  <c r="DT17" i="8"/>
  <c r="DI18" i="8"/>
  <c r="DJ18" i="8"/>
  <c r="DK18" i="8"/>
  <c r="DL18" i="8"/>
  <c r="DM18" i="8"/>
  <c r="DN18" i="8"/>
  <c r="DO18" i="8"/>
  <c r="DP18" i="8"/>
  <c r="DQ18" i="8"/>
  <c r="DR18" i="8"/>
  <c r="DS18" i="8"/>
  <c r="DT18" i="8"/>
  <c r="DI19" i="8"/>
  <c r="DJ19" i="8"/>
  <c r="DK19" i="8"/>
  <c r="DL19" i="8"/>
  <c r="DM19" i="8"/>
  <c r="DN19" i="8"/>
  <c r="DO19" i="8"/>
  <c r="DP19" i="8"/>
  <c r="DQ19" i="8"/>
  <c r="DR19" i="8"/>
  <c r="DS19" i="8"/>
  <c r="DT19" i="8"/>
  <c r="DI20" i="8"/>
  <c r="DJ20" i="8"/>
  <c r="DK20" i="8"/>
  <c r="DL20" i="8"/>
  <c r="DM20" i="8"/>
  <c r="DN20" i="8"/>
  <c r="DO20" i="8"/>
  <c r="DP20" i="8"/>
  <c r="DQ20" i="8"/>
  <c r="DR20" i="8"/>
  <c r="DS20" i="8"/>
  <c r="DT20" i="8"/>
  <c r="DI21" i="8"/>
  <c r="DJ21" i="8"/>
  <c r="DK21" i="8"/>
  <c r="DL21" i="8"/>
  <c r="DM21" i="8"/>
  <c r="DN21" i="8"/>
  <c r="DO21" i="8"/>
  <c r="DP21" i="8"/>
  <c r="DQ21" i="8"/>
  <c r="DR21" i="8"/>
  <c r="DS21" i="8"/>
  <c r="DT21" i="8"/>
  <c r="DI22" i="8"/>
  <c r="DJ22" i="8"/>
  <c r="DK22" i="8"/>
  <c r="DL22" i="8"/>
  <c r="DM22" i="8"/>
  <c r="DN22" i="8"/>
  <c r="DO22" i="8"/>
  <c r="DP22" i="8"/>
  <c r="DQ22" i="8"/>
  <c r="DR22" i="8"/>
  <c r="DS22" i="8"/>
  <c r="DT22" i="8"/>
  <c r="DI23" i="8"/>
  <c r="DJ23" i="8"/>
  <c r="DK23" i="8"/>
  <c r="DL23" i="8"/>
  <c r="DM23" i="8"/>
  <c r="DN23" i="8"/>
  <c r="DO23" i="8"/>
  <c r="DP23" i="8"/>
  <c r="DQ23" i="8"/>
  <c r="DR23" i="8"/>
  <c r="DS23" i="8"/>
  <c r="DT23" i="8"/>
  <c r="DI24" i="8"/>
  <c r="DJ24" i="8"/>
  <c r="DK24" i="8"/>
  <c r="DL24" i="8"/>
  <c r="DM24" i="8"/>
  <c r="DN24" i="8"/>
  <c r="DO24" i="8"/>
  <c r="DP24" i="8"/>
  <c r="DQ24" i="8"/>
  <c r="DR24" i="8"/>
  <c r="DS24" i="8"/>
  <c r="DT24" i="8"/>
  <c r="DI25" i="8"/>
  <c r="DJ25" i="8"/>
  <c r="DK25" i="8"/>
  <c r="DL25" i="8"/>
  <c r="DM25" i="8"/>
  <c r="DN25" i="8"/>
  <c r="DO25" i="8"/>
  <c r="DP25" i="8"/>
  <c r="DQ25" i="8"/>
  <c r="DR25" i="8"/>
  <c r="DS25" i="8"/>
  <c r="DT25" i="8"/>
  <c r="DI26" i="8"/>
  <c r="DJ26" i="8"/>
  <c r="DK26" i="8"/>
  <c r="DL26" i="8"/>
  <c r="DM26" i="8"/>
  <c r="DN26" i="8"/>
  <c r="DO26" i="8"/>
  <c r="DP26" i="8"/>
  <c r="DQ26" i="8"/>
  <c r="DR26" i="8"/>
  <c r="DS26" i="8"/>
  <c r="DT26" i="8"/>
  <c r="DI27" i="8"/>
  <c r="DJ27" i="8"/>
  <c r="DK27" i="8"/>
  <c r="DL27" i="8"/>
  <c r="DM27" i="8"/>
  <c r="DN27" i="8"/>
  <c r="DO27" i="8"/>
  <c r="DP27" i="8"/>
  <c r="DQ27" i="8"/>
  <c r="DR27" i="8"/>
  <c r="DS27" i="8"/>
  <c r="DT27" i="8"/>
  <c r="DI28" i="8"/>
  <c r="DJ28" i="8"/>
  <c r="DK28" i="8"/>
  <c r="DL28" i="8"/>
  <c r="DM28" i="8"/>
  <c r="DN28" i="8"/>
  <c r="DO28" i="8"/>
  <c r="DP28" i="8"/>
  <c r="DQ28" i="8"/>
  <c r="DR28" i="8"/>
  <c r="DS28" i="8"/>
  <c r="DT28" i="8"/>
  <c r="DJ10" i="8"/>
  <c r="DK10" i="8"/>
  <c r="DL10" i="8"/>
  <c r="DM10" i="8"/>
  <c r="DN10" i="8"/>
  <c r="DO10" i="8"/>
  <c r="DP10" i="8"/>
  <c r="DQ10" i="8"/>
  <c r="DR10" i="8"/>
  <c r="DS10" i="8"/>
  <c r="DT10" i="8"/>
  <c r="CR11" i="8" l="1"/>
  <c r="CS11" i="8"/>
  <c r="CT11" i="8"/>
  <c r="CU11" i="8"/>
  <c r="CV11" i="8"/>
  <c r="CW11" i="8"/>
  <c r="CX11" i="8"/>
  <c r="CY11" i="8"/>
  <c r="CZ11" i="8"/>
  <c r="DA11" i="8"/>
  <c r="DB11" i="8"/>
  <c r="DC11" i="8"/>
  <c r="CR12" i="8"/>
  <c r="CS12" i="8"/>
  <c r="CT12" i="8"/>
  <c r="CU12" i="8"/>
  <c r="CV12" i="8"/>
  <c r="CW12" i="8"/>
  <c r="CX12" i="8"/>
  <c r="CY12" i="8"/>
  <c r="CZ12" i="8"/>
  <c r="DA12" i="8"/>
  <c r="DB12" i="8"/>
  <c r="DC12" i="8"/>
  <c r="CR13" i="8"/>
  <c r="CS13" i="8"/>
  <c r="CT13" i="8"/>
  <c r="CU13" i="8"/>
  <c r="CV13" i="8"/>
  <c r="CW13" i="8"/>
  <c r="CX13" i="8"/>
  <c r="CY13" i="8"/>
  <c r="CZ13" i="8"/>
  <c r="DA13" i="8"/>
  <c r="DB13" i="8"/>
  <c r="DC13" i="8"/>
  <c r="CR14" i="8"/>
  <c r="CS14" i="8"/>
  <c r="CT14" i="8"/>
  <c r="CU14" i="8"/>
  <c r="CV14" i="8"/>
  <c r="CW14" i="8"/>
  <c r="CX14" i="8"/>
  <c r="CY14" i="8"/>
  <c r="CZ14" i="8"/>
  <c r="DA14" i="8"/>
  <c r="DB14" i="8"/>
  <c r="DC14" i="8"/>
  <c r="CR15" i="8"/>
  <c r="CS15" i="8"/>
  <c r="CT15" i="8"/>
  <c r="CU15" i="8"/>
  <c r="CV15" i="8"/>
  <c r="CW15" i="8"/>
  <c r="CX15" i="8"/>
  <c r="CY15" i="8"/>
  <c r="CZ15" i="8"/>
  <c r="DA15" i="8"/>
  <c r="DB15" i="8"/>
  <c r="DC15" i="8"/>
  <c r="CR16" i="8"/>
  <c r="CS16" i="8"/>
  <c r="CT16" i="8"/>
  <c r="CU16" i="8"/>
  <c r="CV16" i="8"/>
  <c r="CW16" i="8"/>
  <c r="CX16" i="8"/>
  <c r="CY16" i="8"/>
  <c r="CZ16" i="8"/>
  <c r="DA16" i="8"/>
  <c r="DB16" i="8"/>
  <c r="DC16" i="8"/>
  <c r="CR17" i="8"/>
  <c r="CS17" i="8"/>
  <c r="CT17" i="8"/>
  <c r="CU17" i="8"/>
  <c r="CV17" i="8"/>
  <c r="CW17" i="8"/>
  <c r="CX17" i="8"/>
  <c r="CY17" i="8"/>
  <c r="CZ17" i="8"/>
  <c r="DA17" i="8"/>
  <c r="DB17" i="8"/>
  <c r="DC17" i="8"/>
  <c r="CR18" i="8"/>
  <c r="CS18" i="8"/>
  <c r="CT18" i="8"/>
  <c r="CU18" i="8"/>
  <c r="CV18" i="8"/>
  <c r="CW18" i="8"/>
  <c r="CX18" i="8"/>
  <c r="CY18" i="8"/>
  <c r="CZ18" i="8"/>
  <c r="DA18" i="8"/>
  <c r="DB18" i="8"/>
  <c r="DC18" i="8"/>
  <c r="CR19" i="8"/>
  <c r="CS19" i="8"/>
  <c r="CT19" i="8"/>
  <c r="CU19" i="8"/>
  <c r="CV19" i="8"/>
  <c r="CW19" i="8"/>
  <c r="CX19" i="8"/>
  <c r="CY19" i="8"/>
  <c r="CZ19" i="8"/>
  <c r="DA19" i="8"/>
  <c r="DB19" i="8"/>
  <c r="DC19" i="8"/>
  <c r="CR20" i="8"/>
  <c r="CS20" i="8"/>
  <c r="CT20" i="8"/>
  <c r="CU20" i="8"/>
  <c r="CV20" i="8"/>
  <c r="CW20" i="8"/>
  <c r="CX20" i="8"/>
  <c r="CY20" i="8"/>
  <c r="CZ20" i="8"/>
  <c r="DA20" i="8"/>
  <c r="DB20" i="8"/>
  <c r="DC20" i="8"/>
  <c r="CR21" i="8"/>
  <c r="CS21" i="8"/>
  <c r="CT21" i="8"/>
  <c r="CV21" i="8"/>
  <c r="CW21" i="8"/>
  <c r="CX21" i="8"/>
  <c r="CY21" i="8"/>
  <c r="CZ21" i="8"/>
  <c r="DA21" i="8"/>
  <c r="DB21" i="8"/>
  <c r="DC21" i="8"/>
  <c r="CR22" i="8"/>
  <c r="CS22" i="8"/>
  <c r="CT22" i="8"/>
  <c r="CU22" i="8"/>
  <c r="CV22" i="8"/>
  <c r="CW22" i="8"/>
  <c r="CX22" i="8"/>
  <c r="CY22" i="8"/>
  <c r="CZ22" i="8"/>
  <c r="DA22" i="8"/>
  <c r="DB22" i="8"/>
  <c r="DC22" i="8"/>
  <c r="CR23" i="8"/>
  <c r="CS23" i="8"/>
  <c r="CT23" i="8"/>
  <c r="CU23" i="8"/>
  <c r="CV23" i="8"/>
  <c r="CW23" i="8"/>
  <c r="CX23" i="8"/>
  <c r="CY23" i="8"/>
  <c r="CZ23" i="8"/>
  <c r="DA23" i="8"/>
  <c r="DB23" i="8"/>
  <c r="DC23" i="8"/>
  <c r="CR24" i="8"/>
  <c r="CS24" i="8"/>
  <c r="CT24" i="8"/>
  <c r="CU24" i="8"/>
  <c r="CV24" i="8"/>
  <c r="CW24" i="8"/>
  <c r="CX24" i="8"/>
  <c r="CY24" i="8"/>
  <c r="CZ24" i="8"/>
  <c r="DA24" i="8"/>
  <c r="DB24" i="8"/>
  <c r="DC24" i="8"/>
  <c r="CR25" i="8"/>
  <c r="CS25" i="8"/>
  <c r="CT25" i="8"/>
  <c r="CU25" i="8"/>
  <c r="CV25" i="8"/>
  <c r="CW25" i="8"/>
  <c r="CX25" i="8"/>
  <c r="CY25" i="8"/>
  <c r="CZ25" i="8"/>
  <c r="DA25" i="8"/>
  <c r="DB25" i="8"/>
  <c r="DC25" i="8"/>
  <c r="CR26" i="8"/>
  <c r="CS26" i="8"/>
  <c r="CT26" i="8"/>
  <c r="CU26" i="8"/>
  <c r="CV26" i="8"/>
  <c r="CW26" i="8"/>
  <c r="CX26" i="8"/>
  <c r="CY26" i="8"/>
  <c r="CZ26" i="8"/>
  <c r="DA26" i="8"/>
  <c r="DB26" i="8"/>
  <c r="DC26" i="8"/>
  <c r="CR27" i="8"/>
  <c r="CS27" i="8"/>
  <c r="CT27" i="8"/>
  <c r="CU27" i="8"/>
  <c r="CV27" i="8"/>
  <c r="CW27" i="8"/>
  <c r="CX27" i="8"/>
  <c r="CY27" i="8"/>
  <c r="CZ27" i="8"/>
  <c r="DA27" i="8"/>
  <c r="DB27" i="8"/>
  <c r="DC27" i="8"/>
  <c r="CR28" i="8"/>
  <c r="CS28" i="8"/>
  <c r="CT28" i="8"/>
  <c r="CU28" i="8"/>
  <c r="CV28" i="8"/>
  <c r="CW28" i="8"/>
  <c r="CX28" i="8"/>
  <c r="CY28" i="8"/>
  <c r="CZ28" i="8"/>
  <c r="DA28" i="8"/>
  <c r="DB28" i="8"/>
  <c r="DC28" i="8"/>
  <c r="CR10" i="8"/>
  <c r="CS10" i="8"/>
  <c r="CT10" i="8"/>
  <c r="CU10" i="8"/>
  <c r="CV10" i="8"/>
  <c r="DV17" i="8"/>
  <c r="DV18" i="8"/>
  <c r="DV19" i="8"/>
  <c r="DV20" i="8"/>
  <c r="DV21" i="8"/>
  <c r="DV22" i="8"/>
  <c r="DV23" i="8"/>
  <c r="DV24" i="8"/>
  <c r="DV25" i="8"/>
  <c r="DV26" i="8"/>
  <c r="DV27" i="8"/>
  <c r="DV28" i="8"/>
  <c r="EN11" i="8"/>
  <c r="EN12" i="8"/>
  <c r="EN13" i="8"/>
  <c r="EN14" i="8"/>
  <c r="EN15" i="8"/>
  <c r="EN16" i="8"/>
  <c r="EN17" i="8"/>
  <c r="EN18" i="8"/>
  <c r="EN19" i="8"/>
  <c r="EN20" i="8"/>
  <c r="EN21" i="8"/>
  <c r="EN22" i="8"/>
  <c r="EN23" i="8"/>
  <c r="EN24" i="8"/>
  <c r="EN25" i="8"/>
  <c r="EN26" i="8"/>
  <c r="EN27" i="8"/>
  <c r="EN28" i="8"/>
  <c r="BJ10" i="8"/>
  <c r="D11" i="8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AX8" i="8" l="1"/>
  <c r="AY8" i="8"/>
  <c r="BS8" i="8" s="1"/>
  <c r="CS8" i="8" s="1"/>
  <c r="AZ8" i="8"/>
  <c r="BT8" i="8" s="1"/>
  <c r="CT8" i="8" s="1"/>
  <c r="BA8" i="8"/>
  <c r="BU8" i="8" s="1"/>
  <c r="CU8" i="8" s="1"/>
  <c r="BB8" i="8"/>
  <c r="BV8" i="8" s="1"/>
  <c r="CV8" i="8" s="1"/>
  <c r="BR8" i="8" l="1"/>
  <c r="CR8" i="8" s="1"/>
  <c r="CN15" i="8"/>
  <c r="EB28" i="8" l="1"/>
  <c r="EB26" i="8"/>
  <c r="EB25" i="8"/>
  <c r="EB21" i="8"/>
  <c r="EB16" i="8"/>
  <c r="EB15" i="8"/>
  <c r="EB14" i="8"/>
  <c r="EB13" i="8"/>
  <c r="EB12" i="8"/>
  <c r="EB11" i="8"/>
  <c r="DD28" i="8"/>
  <c r="CQ28" i="8"/>
  <c r="CP28" i="8"/>
  <c r="CO28" i="8"/>
  <c r="CN28" i="8"/>
  <c r="CM28" i="8"/>
  <c r="DD26" i="8"/>
  <c r="CQ26" i="8"/>
  <c r="CP26" i="8"/>
  <c r="CO26" i="8"/>
  <c r="CN26" i="8"/>
  <c r="CM26" i="8"/>
  <c r="DD25" i="8"/>
  <c r="CQ25" i="8"/>
  <c r="CP25" i="8"/>
  <c r="CO25" i="8"/>
  <c r="CN25" i="8"/>
  <c r="CM25" i="8"/>
  <c r="DD21" i="8"/>
  <c r="CQ21" i="8"/>
  <c r="CP21" i="8"/>
  <c r="CO21" i="8"/>
  <c r="CN21" i="8"/>
  <c r="CM21" i="8"/>
  <c r="DD16" i="8"/>
  <c r="CQ16" i="8"/>
  <c r="CP16" i="8"/>
  <c r="CO16" i="8"/>
  <c r="CN16" i="8"/>
  <c r="CM16" i="8"/>
  <c r="DD15" i="8"/>
  <c r="CQ15" i="8"/>
  <c r="CP15" i="8"/>
  <c r="CO15" i="8"/>
  <c r="CM15" i="8"/>
  <c r="DD14" i="8"/>
  <c r="CQ14" i="8"/>
  <c r="CP14" i="8"/>
  <c r="CO14" i="8"/>
  <c r="CN14" i="8"/>
  <c r="CM14" i="8"/>
  <c r="DD13" i="8"/>
  <c r="CQ13" i="8"/>
  <c r="CP13" i="8"/>
  <c r="CO13" i="8"/>
  <c r="CN13" i="8"/>
  <c r="CM13" i="8"/>
  <c r="DD12" i="8"/>
  <c r="CQ12" i="8"/>
  <c r="CP12" i="8"/>
  <c r="CO12" i="8"/>
  <c r="CN12" i="8"/>
  <c r="CM12" i="8"/>
  <c r="DD11" i="8"/>
  <c r="CQ11" i="8"/>
  <c r="CP11" i="8"/>
  <c r="CO11" i="8"/>
  <c r="CN11" i="8"/>
  <c r="CM11" i="8"/>
  <c r="DC10" i="8"/>
  <c r="DB10" i="8"/>
  <c r="DA10" i="8"/>
  <c r="CZ10" i="8"/>
  <c r="CY10" i="8"/>
  <c r="CX10" i="8"/>
  <c r="CW10" i="8"/>
  <c r="CQ10" i="8"/>
  <c r="CP10" i="8"/>
  <c r="CO10" i="8"/>
  <c r="CN10" i="8"/>
  <c r="CM10" i="8"/>
  <c r="CL28" i="8"/>
  <c r="CL26" i="8"/>
  <c r="CL25" i="8"/>
  <c r="CL21" i="8"/>
  <c r="CL16" i="8"/>
  <c r="CL15" i="8"/>
  <c r="CL14" i="8"/>
  <c r="CL13" i="8"/>
  <c r="CL12" i="8"/>
  <c r="CL11" i="8"/>
  <c r="CL10" i="8"/>
  <c r="BJ28" i="8"/>
  <c r="BJ26" i="8"/>
  <c r="BJ25" i="8"/>
  <c r="BJ21" i="8"/>
  <c r="BJ16" i="8"/>
  <c r="BJ15" i="8"/>
  <c r="BJ14" i="8"/>
  <c r="BJ13" i="8"/>
  <c r="BJ12" i="8"/>
  <c r="BJ11" i="8"/>
  <c r="AW28" i="8"/>
  <c r="AW26" i="8"/>
  <c r="AW25" i="8"/>
  <c r="AW21" i="8"/>
  <c r="AW16" i="8"/>
  <c r="AW15" i="8"/>
  <c r="AW14" i="8"/>
  <c r="AW13" i="8"/>
  <c r="AW12" i="8"/>
  <c r="AW11" i="8"/>
  <c r="AW10" i="8"/>
  <c r="DV16" i="8"/>
  <c r="ED16" i="8" s="1"/>
  <c r="DV15" i="8"/>
  <c r="EL28" i="8"/>
  <c r="ED28" i="8"/>
  <c r="EK26" i="8"/>
  <c r="EC26" i="8"/>
  <c r="EI21" i="8"/>
  <c r="BM8" i="8"/>
  <c r="CM8" i="8" s="1"/>
  <c r="AF8" i="8"/>
  <c r="BN8" i="8" s="1"/>
  <c r="CN8" i="8" s="1"/>
  <c r="CL8" i="8"/>
  <c r="DE25" i="8" s="1"/>
  <c r="AW8" i="8"/>
  <c r="D10" i="8"/>
  <c r="DV14" i="8"/>
  <c r="DV10" i="8"/>
  <c r="DV11" i="8"/>
  <c r="DV12" i="8"/>
  <c r="DV13" i="8"/>
  <c r="EE10" i="8" l="1"/>
  <c r="DX10" i="8"/>
  <c r="EF10" i="8"/>
  <c r="ED10" i="8"/>
  <c r="DY10" i="8"/>
  <c r="EG10" i="8"/>
  <c r="EC10" i="8"/>
  <c r="DZ10" i="8"/>
  <c r="EH10" i="8"/>
  <c r="EB10" i="8"/>
  <c r="EA10" i="8"/>
  <c r="EK10" i="8"/>
  <c r="EJ10" i="8"/>
  <c r="EL10" i="8"/>
  <c r="EI10" i="8"/>
  <c r="EM10" i="8"/>
  <c r="EL16" i="8"/>
  <c r="DI10" i="8"/>
  <c r="DW10" i="8" s="1"/>
  <c r="DD10" i="8"/>
  <c r="EF25" i="8"/>
  <c r="EH28" i="8"/>
  <c r="EG15" i="8"/>
  <c r="EC15" i="8"/>
  <c r="EK15" i="8"/>
  <c r="EC21" i="8"/>
  <c r="EK21" i="8"/>
  <c r="ED21" i="8"/>
  <c r="EL21" i="8"/>
  <c r="EJ21" i="8"/>
  <c r="EE21" i="8"/>
  <c r="EM21" i="8"/>
  <c r="EF21" i="8"/>
  <c r="EG21" i="8"/>
  <c r="EH21" i="8"/>
  <c r="EE25" i="8"/>
  <c r="EM25" i="8"/>
  <c r="EG25" i="8"/>
  <c r="EH25" i="8"/>
  <c r="EI25" i="8"/>
  <c r="EJ25" i="8"/>
  <c r="EC25" i="8"/>
  <c r="EK25" i="8"/>
  <c r="ED25" i="8"/>
  <c r="EL25" i="8"/>
  <c r="EH16" i="8"/>
  <c r="EM26" i="8"/>
  <c r="EG26" i="8"/>
  <c r="EH14" i="8"/>
  <c r="EC13" i="8"/>
  <c r="EG13" i="8"/>
  <c r="EK13" i="8"/>
  <c r="EC14" i="8"/>
  <c r="EG14" i="8"/>
  <c r="EK14" i="8"/>
  <c r="AG8" i="8"/>
  <c r="AH8" i="8" s="1"/>
  <c r="AI8" i="8" s="1"/>
  <c r="BQ8" i="8" s="1"/>
  <c r="CQ8" i="8" s="1"/>
  <c r="EE16" i="8"/>
  <c r="EM16" i="8"/>
  <c r="EI28" i="8"/>
  <c r="EM28" i="8"/>
  <c r="EI16" i="8"/>
  <c r="EE28" i="8"/>
  <c r="EF16" i="8"/>
  <c r="EJ16" i="8"/>
  <c r="EF28" i="8"/>
  <c r="EJ28" i="8"/>
  <c r="EH12" i="8"/>
  <c r="EC11" i="8"/>
  <c r="EG11" i="8"/>
  <c r="EK11" i="8"/>
  <c r="EC16" i="8"/>
  <c r="EG16" i="8"/>
  <c r="EK16" i="8"/>
  <c r="EC28" i="8"/>
  <c r="EG28" i="8"/>
  <c r="EK28" i="8"/>
  <c r="EE26" i="8"/>
  <c r="ED11" i="8"/>
  <c r="EH11" i="8"/>
  <c r="EL11" i="8"/>
  <c r="ED12" i="8"/>
  <c r="EL12" i="8"/>
  <c r="ED13" i="8"/>
  <c r="EH13" i="8"/>
  <c r="EL13" i="8"/>
  <c r="ED14" i="8"/>
  <c r="EL14" i="8"/>
  <c r="ED15" i="8"/>
  <c r="EH15" i="8"/>
  <c r="EL15" i="8"/>
  <c r="ED26" i="8"/>
  <c r="EH26" i="8"/>
  <c r="EL26" i="8"/>
  <c r="EE11" i="8"/>
  <c r="EI11" i="8"/>
  <c r="EM11" i="8"/>
  <c r="EE13" i="8"/>
  <c r="EI13" i="8"/>
  <c r="EM13" i="8"/>
  <c r="EE14" i="8"/>
  <c r="EI14" i="8"/>
  <c r="EM14" i="8"/>
  <c r="EE15" i="8"/>
  <c r="EI15" i="8"/>
  <c r="EM15" i="8"/>
  <c r="EI26" i="8"/>
  <c r="EF15" i="8"/>
  <c r="EJ15" i="8"/>
  <c r="EF26" i="8"/>
  <c r="EJ26" i="8"/>
  <c r="EI12" i="8"/>
  <c r="EF11" i="8"/>
  <c r="EJ11" i="8"/>
  <c r="EF12" i="8"/>
  <c r="EJ12" i="8"/>
  <c r="EF13" i="8"/>
  <c r="EJ13" i="8"/>
  <c r="EF14" i="8"/>
  <c r="EJ14" i="8"/>
  <c r="EC12" i="8"/>
  <c r="DE21" i="8"/>
  <c r="DF21" i="8" s="1"/>
  <c r="DE13" i="8"/>
  <c r="DF13" i="8" s="1"/>
  <c r="DE28" i="8"/>
  <c r="DF28" i="8" s="1"/>
  <c r="DE16" i="8"/>
  <c r="DF16" i="8" s="1"/>
  <c r="DE12" i="8"/>
  <c r="DF12" i="8" s="1"/>
  <c r="DE26" i="8"/>
  <c r="DF26" i="8" s="1"/>
  <c r="DE15" i="8"/>
  <c r="DF15" i="8" s="1"/>
  <c r="DE11" i="8"/>
  <c r="DF11" i="8" s="1"/>
  <c r="DF25" i="8"/>
  <c r="EE12" i="8"/>
  <c r="EM12" i="8"/>
  <c r="EG12" i="8"/>
  <c r="EK12" i="8"/>
  <c r="BK26" i="8"/>
  <c r="BK21" i="8"/>
  <c r="BK15" i="8"/>
  <c r="BK13" i="8"/>
  <c r="BK11" i="8"/>
  <c r="BK28" i="8"/>
  <c r="BK25" i="8"/>
  <c r="BK16" i="8"/>
  <c r="BK14" i="8"/>
  <c r="BK12" i="8"/>
  <c r="DE14" i="8"/>
  <c r="DF14" i="8" s="1"/>
  <c r="BO8" i="8"/>
  <c r="CO8" i="8" s="1"/>
  <c r="BC8" i="8"/>
  <c r="BW8" i="8" l="1"/>
  <c r="CW8" i="8" s="1"/>
  <c r="EP28" i="8"/>
  <c r="EQ28" i="8" s="1"/>
  <c r="BP8" i="8"/>
  <c r="CP8" i="8" s="1"/>
  <c r="EP21" i="8"/>
  <c r="EQ21" i="8" s="1"/>
  <c r="EP14" i="8"/>
  <c r="EQ14" i="8" s="1"/>
  <c r="EP16" i="8"/>
  <c r="EQ16" i="8" s="1"/>
  <c r="EP13" i="8"/>
  <c r="EQ13" i="8" s="1"/>
  <c r="EP26" i="8"/>
  <c r="EQ26" i="8" s="1"/>
  <c r="EP15" i="8"/>
  <c r="EQ15" i="8" s="1"/>
  <c r="EP12" i="8"/>
  <c r="EQ12" i="8" s="1"/>
  <c r="EP25" i="8"/>
  <c r="EQ25" i="8" s="1"/>
  <c r="EP11" i="8"/>
  <c r="EQ11" i="8" s="1"/>
  <c r="BD8" i="8"/>
  <c r="BX8" i="8" s="1"/>
  <c r="CX8" i="8" s="1"/>
  <c r="BE8" i="8" l="1"/>
  <c r="BY8" i="8" s="1"/>
  <c r="CY8" i="8" s="1"/>
  <c r="BF8" i="8" l="1"/>
  <c r="BZ8" i="8" s="1"/>
  <c r="CZ8" i="8" s="1"/>
  <c r="BG8" i="8" l="1"/>
  <c r="CA8" i="8" s="1"/>
  <c r="DA8" i="8" s="1"/>
  <c r="BH8" i="8" l="1"/>
  <c r="CB8" i="8" s="1"/>
  <c r="DB8" i="8" s="1"/>
  <c r="BI8" i="8" l="1"/>
  <c r="CC8" i="8" l="1"/>
  <c r="DC8" i="8" s="1"/>
  <c r="DE10" i="8" s="1"/>
  <c r="BK10" i="8"/>
  <c r="DF10" i="8" l="1"/>
  <c r="EN10" i="8" l="1"/>
  <c r="EP10" i="8" s="1"/>
  <c r="EQ10" i="8" s="1"/>
</calcChain>
</file>

<file path=xl/sharedStrings.xml><?xml version="1.0" encoding="utf-8"?>
<sst xmlns="http://schemas.openxmlformats.org/spreadsheetml/2006/main" count="84" uniqueCount="59">
  <si>
    <t>If the cells are highlighted you must submit supporting documentation</t>
  </si>
  <si>
    <t>San Diego Gas &amp; Electric Company</t>
  </si>
  <si>
    <t>Answers that cause an increase in price</t>
  </si>
  <si>
    <t>2022 DRAM RFO</t>
  </si>
  <si>
    <t>Offer Form</t>
  </si>
  <si>
    <t>Yes</t>
  </si>
  <si>
    <t>SDGE's Cost of Capital*:</t>
  </si>
  <si>
    <t>Will the project be able to provide flexible capacity and if so what category for each Month?</t>
  </si>
  <si>
    <t>Project Capacity (kW)</t>
  </si>
  <si>
    <t xml:space="preserve">Capacity Cost ($/kW-month) </t>
  </si>
  <si>
    <t>Maximum Capacity Payments from SDG&amp;E to Offeror</t>
  </si>
  <si>
    <t>RA Value ($/kW-mo) based on bid parameters</t>
  </si>
  <si>
    <t>RA Value ($) based on bid parameters and bid capacity</t>
  </si>
  <si>
    <t>*Stated value is for example only</t>
  </si>
  <si>
    <t>Contact Information</t>
  </si>
  <si>
    <t>Offer Information</t>
  </si>
  <si>
    <t>Qualitative Criteria</t>
  </si>
  <si>
    <t>RA Value ($) - Maximum Contract Cost ($) X Qualitative Adder</t>
  </si>
  <si>
    <t>Legal Entity Name that will sign the Contract</t>
  </si>
  <si>
    <t>Offer Number</t>
  </si>
  <si>
    <t>Variation Number</t>
  </si>
  <si>
    <t>Street Address 1</t>
  </si>
  <si>
    <t>Street Address 2</t>
  </si>
  <si>
    <t>City</t>
  </si>
  <si>
    <t>State</t>
  </si>
  <si>
    <t>Zip</t>
  </si>
  <si>
    <t>Primary Contact First Name</t>
  </si>
  <si>
    <t>Primary Contact Last Name</t>
  </si>
  <si>
    <t>Title</t>
  </si>
  <si>
    <t>Email Address</t>
  </si>
  <si>
    <t>Office Phone Number</t>
  </si>
  <si>
    <t>Cell Phone Number</t>
  </si>
  <si>
    <t>Fax Number</t>
  </si>
  <si>
    <t>Secondary Contact First Name</t>
  </si>
  <si>
    <t>Secondary Contact Last Name</t>
  </si>
  <si>
    <t xml:space="preserve">Total Expected Registrations </t>
  </si>
  <si>
    <t>Of the Total Expected Registrations, how many registrations will you need in addition to those you already have?</t>
  </si>
  <si>
    <t>Minimum Registrations Available for this Offer to be Accepted</t>
  </si>
  <si>
    <t>Residential or Non-Residential?</t>
  </si>
  <si>
    <t>New Market Participant Bid?</t>
  </si>
  <si>
    <t>Total</t>
  </si>
  <si>
    <t>NPV Total</t>
  </si>
  <si>
    <t>Is the bidder a certified small business?</t>
  </si>
  <si>
    <t>Has the bidder declined an Auction Mechanism contract when extended a shortlist offer?</t>
  </si>
  <si>
    <t>Has the bidder willfully terminated or defaulted on an Auction Mechanism contract, since 2019?</t>
  </si>
  <si>
    <t>Has the bidder delivered Demonstrated Capacity invoices to the Utility totaling less than 75 percent of the total contracted capacity for all contracted months since January 1, 2019?</t>
  </si>
  <si>
    <t>Has the bidder delivered Demonstrated Capacity invoices totaling more than 95percentof its total Contracted Capacity in all of its contract months in its most recent Auction Mechanism contract?</t>
  </si>
  <si>
    <t>Total Qualitative Score Adder</t>
  </si>
  <si>
    <t>Total X (1+ Total Qualitative Score Adder)</t>
  </si>
  <si>
    <t>PRM Multiplier</t>
  </si>
  <si>
    <t>NMV = [NPV(Benefits) - NPV(Cost) X Qualitative adder]/NPV(Capacity) X 12</t>
  </si>
  <si>
    <t>Ranking of Offers</t>
  </si>
  <si>
    <t>(SAMPLE CALCULATION)</t>
  </si>
  <si>
    <t>No Flex</t>
  </si>
  <si>
    <t>Cat 1 Flex</t>
  </si>
  <si>
    <t>Cat 2 Flex</t>
  </si>
  <si>
    <t>Monthly RA Values ($/kW-month) -  VALUES ARE RANDOM</t>
  </si>
  <si>
    <t>No</t>
  </si>
  <si>
    <t>Cat 3 Flex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</si>
</sst>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;;;"/>
    <numFmt numFmtId="166" formatCode="_-* #,##0_-;\-* #,##0_-;_-* &quot;-&quot;_-;_-@_-"/>
    <numFmt numFmtId="167" formatCode="_-* #,##0.00_-;\-* #,##0.00_-;_-* &quot;-&quot;??_-;_-@_-"/>
    <numFmt numFmtId="168" formatCode="_(* #,##0.0_);_(* \(#,##0.0\);_(* &quot;-&quot;?_);_(@_)"/>
    <numFmt numFmtId="169" formatCode="d\.m\.yy"/>
    <numFmt numFmtId="170" formatCode="#,##0.0_);[Red]\(#,##0.0\)"/>
    <numFmt numFmtId="171" formatCode="&quot;$&quot;#,##0.0_);\(&quot;$&quot;#,##0.0\)"/>
    <numFmt numFmtId="172" formatCode="&quot;$&quot;\ \ \ #,##0;&quot;$&quot;\ \ \(#,##0\)"/>
    <numFmt numFmtId="173" formatCode="#,##0.00&quot; $&quot;;\-#,##0.00&quot; $&quot;"/>
    <numFmt numFmtId="174" formatCode="0.00;[Red]0.00"/>
    <numFmt numFmtId="175" formatCode="#,##0.00&quot; F&quot;_);\(#,##0.00&quot; F&quot;\)"/>
    <numFmt numFmtId="176" formatCode="_(* #,##0.00000_);_(* \(#,##0.00000\);_(* &quot;-&quot;??_);_(@_)"/>
    <numFmt numFmtId="177" formatCode="&quot;$&quot;#,##0.00&quot;(l)&quot;_);\(&quot;$&quot;#,##0.00&quot;(l)&quot;\)"/>
    <numFmt numFmtId="178" formatCode="&quot;$&quot;#,\);\(&quot;$&quot;#,##0\)"/>
    <numFmt numFmtId="179" formatCode="[Blue]0%"/>
    <numFmt numFmtId="180" formatCode="_(* #,##0.00_);_(* \(#,##0.00\);_(* &quot;-&quot;_);_(@_)"/>
    <numFmt numFmtId="181" formatCode="0.0%"/>
    <numFmt numFmtId="182" formatCode="0.0000"/>
    <numFmt numFmtId="183" formatCode="#,##0.0_);\(#,##0.0\)"/>
    <numFmt numFmtId="184" formatCode="&quot;$&quot;#,##0.0;\(&quot;$&quot;#,##0.0\);&quot;$&quot;#,##0.0"/>
    <numFmt numFmtId="185" formatCode="&quot;$&quot;#,##0.000_);\(&quot;$&quot;#,##0.000\)"/>
    <numFmt numFmtId="186" formatCode="hh:mm"/>
    <numFmt numFmtId="187" formatCode="00000"/>
    <numFmt numFmtId="188" formatCode="#,##0.00000_);\(#,##0.00000\)"/>
    <numFmt numFmtId="189" formatCode="&quot;$&quot;#,##0\ ;\(&quot;$&quot;#,##0\)"/>
    <numFmt numFmtId="190" formatCode="0.000"/>
    <numFmt numFmtId="191" formatCode="_(* #,##0_);_(* \(#,##0\);_(* &quot;-&quot;??_);_(@_)"/>
    <numFmt numFmtId="192" formatCode="m/d"/>
    <numFmt numFmtId="193" formatCode="mm/dd/yy"/>
    <numFmt numFmtId="194" formatCode="&quot;$&quot;#,##0"/>
    <numFmt numFmtId="195" formatCode="#,##0.0000_);\(#,##0.0000\)"/>
    <numFmt numFmtId="196" formatCode="#,##0.00;[Red]#,##0.00"/>
    <numFmt numFmtId="197" formatCode="0.0\x"/>
    <numFmt numFmtId="198" formatCode="_-* #,##0.00\ [$€-1]_-;\-* #,##0.00\ [$€-1]_-;_-* &quot;-&quot;??\ [$€-1]_-"/>
    <numFmt numFmtId="199" formatCode="\«#,##0;_(* #,##0;_(* &quot;-&quot;??_);_(@_)"/>
    <numFmt numFmtId="200" formatCode="yyyy"/>
    <numFmt numFmtId="201" formatCode="mm/dd/yy;@"/>
    <numFmt numFmtId="202" formatCode="_(&quot;$&quot;* #,##0_);_(&quot;$&quot;* \(#,##0\);_(&quot;$&quot;* &quot;-&quot;??_);_(@_)"/>
    <numFmt numFmtId="203" formatCode="0.00%;\(0.00%\)"/>
    <numFmt numFmtId="204" formatCode="[Blue]0.0%"/>
    <numFmt numFmtId="205" formatCode="_(&quot;$&quot;* #,##0.0_);_(&quot;$&quot;* \(#,##0.0\);_(&quot;$&quot;* &quot;-&quot;??_);_(@_)"/>
    <numFmt numFmtId="206" formatCode="&quot;$&quot;#,##0.00"/>
    <numFmt numFmtId="207" formatCode="[$-409]mmm\-yy;@"/>
    <numFmt numFmtId="208" formatCode="_(* #,##0.0\x_);_(* \(#,##0.0\x\);_(* &quot;-&quot;??_);_(@_)"/>
    <numFmt numFmtId="209" formatCode="&quot;$&quot;#,##0.0"/>
    <numFmt numFmtId="210" formatCode="0.00_);\(0.00\);0.00_);@_)"/>
    <numFmt numFmtId="211" formatCode="0.0;[Red]0.0"/>
    <numFmt numFmtId="212" formatCode="#,##0.0\x_);\(#,##0.0\x\);&quot;-x&quot;_);@_)"/>
    <numFmt numFmtId="213" formatCode="0.000%"/>
    <numFmt numFmtId="214" formatCode="General_)"/>
    <numFmt numFmtId="215" formatCode="0.00_);\(0.00\)"/>
    <numFmt numFmtId="216" formatCode="_-* #,##0.0_-;\-* #,##0.0_-;_-* &quot;-&quot;??_-;_-@_-"/>
    <numFmt numFmtId="217" formatCode="0_);\(0\)"/>
    <numFmt numFmtId="218" formatCode="#,##0.0"/>
    <numFmt numFmtId="219" formatCode="0.000000"/>
    <numFmt numFmtId="220" formatCode="#,##0.000"/>
    <numFmt numFmtId="221" formatCode="_(&quot;$&quot;* #,##0.00_);_(&quot;$&quot;* \(#,##0.00\);_(* &quot;-&quot;_);_(@_)"/>
    <numFmt numFmtId="222" formatCode="_(&quot;$&quot;* #,##0.0_);_(&quot;$&quot;* \(#,##0.0\);_(* &quot;-&quot;_);_(@_)"/>
    <numFmt numFmtId="223" formatCode="_(* #,##0.0_);_(* \(#,##0.0\);_(* &quot;-&quot;_);_(@_)"/>
    <numFmt numFmtId="224" formatCode="#,##0&quot; $&quot;;\-#,##0&quot; $&quot;"/>
    <numFmt numFmtId="225" formatCode="#,##0&quot; $&quot;;[Red]\-#,##0&quot; $&quot;"/>
    <numFmt numFmtId="226" formatCode="_(* #,##0.0_);_(* \(#,##0.0\);_(* &quot;-&quot;??_);_(@_)"/>
    <numFmt numFmtId="227" formatCode="0.000_);\(0.000\)"/>
    <numFmt numFmtId="228" formatCode="&quot;Yes&quot;;;\ &quot;No&quot;"/>
    <numFmt numFmtId="229" formatCode="mmm"/>
    <numFmt numFmtId="230" formatCode="#,##0;\(#,##0\)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ahoma"/>
      <family val="2"/>
    </font>
    <font>
      <sz val="16"/>
      <name val="Tahoma"/>
      <family val="2"/>
    </font>
    <font>
      <sz val="22"/>
      <name val="Tahoma"/>
      <family val="2"/>
    </font>
    <font>
      <sz val="12"/>
      <name val="Arial"/>
      <family val="2"/>
    </font>
    <font>
      <sz val="12"/>
      <color rgb="FF00B050"/>
      <name val="Garamond"/>
      <family val="1"/>
    </font>
    <font>
      <sz val="16"/>
      <color theme="0"/>
      <name val="Arial"/>
      <family val="2"/>
    </font>
    <font>
      <sz val="12"/>
      <color rgb="FF008000"/>
      <name val="Arial"/>
      <family val="2"/>
    </font>
    <font>
      <b/>
      <sz val="12"/>
      <color rgb="FF0070C0"/>
      <name val="Garamond"/>
      <family val="1"/>
    </font>
    <font>
      <b/>
      <sz val="12"/>
      <name val="Garamond"/>
      <family val="1"/>
    </font>
    <font>
      <u/>
      <sz val="10"/>
      <color theme="10"/>
      <name val="Arial"/>
      <family val="2"/>
    </font>
    <font>
      <sz val="12"/>
      <color rgb="FF0070C0"/>
      <name val="Garamond"/>
      <family val="1"/>
    </font>
    <font>
      <b/>
      <sz val="12"/>
      <color theme="1"/>
      <name val="Calibri"/>
      <family val="2"/>
      <scheme val="minor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sz val="10"/>
      <name val="Times New Roman"/>
      <family val="1"/>
    </font>
    <font>
      <u/>
      <sz val="8.4"/>
      <color indexed="12"/>
      <name val="Arial"/>
      <family val="2"/>
    </font>
    <font>
      <sz val="8"/>
      <name val="Arial"/>
      <family val="2"/>
    </font>
    <font>
      <sz val="8"/>
      <name val="Times"/>
      <family val="1"/>
    </font>
    <font>
      <sz val="9"/>
      <name val="Palatino"/>
      <family val="1"/>
    </font>
    <font>
      <sz val="8"/>
      <name val="Times New Roman"/>
      <family val="1"/>
    </font>
    <font>
      <sz val="9"/>
      <name val="Helv"/>
    </font>
    <font>
      <b/>
      <sz val="10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10"/>
      <color indexed="12"/>
      <name val="Times New Roman"/>
      <family val="1"/>
    </font>
    <font>
      <u val="singleAccounting"/>
      <sz val="10"/>
      <name val="Arial"/>
      <family val="2"/>
    </font>
    <font>
      <b/>
      <sz val="8"/>
      <name val="Times New Roman"/>
      <family val="1"/>
    </font>
    <font>
      <sz val="8"/>
      <name val="Helv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name val="Book Antiqua"/>
      <family val="1"/>
    </font>
    <font>
      <sz val="10"/>
      <color indexed="8"/>
      <name val="Arial"/>
      <family val="2"/>
    </font>
    <font>
      <u/>
      <sz val="8"/>
      <color indexed="12"/>
      <name val="Times New Roman"/>
      <family val="1"/>
    </font>
    <font>
      <sz val="10"/>
      <name val="MS Sans Serif"/>
      <family val="2"/>
    </font>
    <font>
      <sz val="8"/>
      <color indexed="12"/>
      <name val="Times New Roman"/>
      <family val="1"/>
    </font>
    <font>
      <sz val="10"/>
      <name val="Helv"/>
    </font>
    <font>
      <u val="doubleAccounting"/>
      <sz val="10"/>
      <name val="Arial"/>
      <family val="2"/>
    </font>
    <font>
      <sz val="8"/>
      <color indexed="17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7.5"/>
      <color indexed="12"/>
      <name val="Arial"/>
      <family val="2"/>
    </font>
    <font>
      <sz val="18"/>
      <color indexed="17"/>
      <name val="Arial"/>
      <family val="2"/>
    </font>
    <font>
      <sz val="7"/>
      <name val="Small Fonts"/>
      <family val="2"/>
    </font>
    <font>
      <sz val="10"/>
      <name val="MS Serif"/>
      <family val="1"/>
    </font>
    <font>
      <sz val="11"/>
      <name val="Tms Rmn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Palatino"/>
      <family val="1"/>
    </font>
    <font>
      <sz val="8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color indexed="10"/>
      <name val="Arial"/>
      <family val="2"/>
    </font>
    <font>
      <sz val="10"/>
      <color indexed="14"/>
      <name val="Arial"/>
      <family val="2"/>
    </font>
    <font>
      <sz val="10"/>
      <name val="Times"/>
      <family val="1"/>
    </font>
    <font>
      <strike/>
      <sz val="10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8"/>
      <name val="Arial"/>
      <family val="2"/>
    </font>
    <font>
      <b/>
      <sz val="16"/>
      <name val="Arial"/>
      <family val="2"/>
    </font>
    <font>
      <i/>
      <sz val="8"/>
      <color indexed="8"/>
      <name val="Arial"/>
      <family val="2"/>
    </font>
    <font>
      <b/>
      <sz val="14"/>
      <name val="Arial"/>
      <family val="2"/>
    </font>
    <font>
      <sz val="8"/>
      <color indexed="39"/>
      <name val="Arial"/>
      <family val="2"/>
    </font>
    <font>
      <sz val="7"/>
      <name val="Arial"/>
      <family val="2"/>
    </font>
    <font>
      <b/>
      <sz val="11"/>
      <color indexed="43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7"/>
      <name val="Palatino"/>
      <family val="1"/>
    </font>
    <font>
      <b/>
      <sz val="10"/>
      <name val="Times New Roman"/>
      <family val="1"/>
    </font>
    <font>
      <sz val="10"/>
      <name val="Frutiger 45 Light"/>
      <family val="2"/>
    </font>
    <font>
      <b/>
      <sz val="11"/>
      <name val="Times New Roman"/>
      <family val="1"/>
    </font>
    <font>
      <sz val="9"/>
      <name val="Times New Roman"/>
      <family val="1"/>
    </font>
    <font>
      <sz val="8"/>
      <color indexed="18"/>
      <name val="Times New Roman"/>
      <family val="1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15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mediumGray">
        <fgColor indexed="55"/>
        <bgColor indexed="5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19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0" fillId="13" borderId="3">
      <alignment horizontal="left" vertical="center" wrapText="1"/>
      <protection locked="0"/>
    </xf>
    <xf numFmtId="0" fontId="1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16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</xf>
    <xf numFmtId="165" fontId="19" fillId="0" borderId="0" applyFont="0" applyFill="0" applyBorder="0" applyAlignment="0"/>
    <xf numFmtId="166" fontId="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67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38" fontId="19" fillId="0" borderId="3"/>
    <xf numFmtId="168" fontId="21" fillId="0" borderId="0" applyFont="0" applyFill="0" applyBorder="0" applyProtection="0">
      <alignment horizontal="right"/>
    </xf>
    <xf numFmtId="169" fontId="19" fillId="16" borderId="5">
      <alignment horizontal="center" vertical="center"/>
    </xf>
    <xf numFmtId="0" fontId="22" fillId="0" borderId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3" fillId="17" borderId="0">
      <alignment horizontal="left"/>
    </xf>
    <xf numFmtId="170" fontId="24" fillId="0" borderId="0" applyFont="0" applyFill="0" applyBorder="0" applyAlignment="0" applyProtection="0"/>
    <xf numFmtId="3" fontId="25" fillId="0" borderId="0" applyFill="0" applyBorder="0" applyProtection="0">
      <alignment horizontal="right"/>
    </xf>
    <xf numFmtId="0" fontId="26" fillId="0" borderId="0" applyNumberFormat="0" applyFont="0" applyAlignment="0"/>
    <xf numFmtId="171" fontId="27" fillId="0" borderId="7" applyNumberFormat="0" applyFill="0" applyBorder="0" applyAlignment="0" applyProtection="0">
      <alignment horizontal="right"/>
    </xf>
    <xf numFmtId="172" fontId="3" fillId="0" borderId="0" applyFont="0" applyFill="0" applyBorder="0" applyAlignment="0" applyProtection="0">
      <alignment horizontal="right"/>
    </xf>
    <xf numFmtId="171" fontId="28" fillId="0" borderId="7" applyNumberFormat="0" applyFill="0" applyBorder="0" applyAlignment="0" applyProtection="0">
      <alignment horizontal="right"/>
    </xf>
    <xf numFmtId="7" fontId="29" fillId="0" borderId="0">
      <alignment horizontal="right"/>
      <protection locked="0"/>
    </xf>
    <xf numFmtId="0" fontId="3" fillId="0" borderId="0" applyNumberFormat="0" applyFill="0" applyBorder="0" applyAlignment="0" applyProtection="0"/>
    <xf numFmtId="39" fontId="30" fillId="0" borderId="0" applyFont="0" applyFill="0" applyBorder="0" applyAlignment="0" applyProtection="0"/>
    <xf numFmtId="173" fontId="3" fillId="0" borderId="0" applyFill="0" applyBorder="0" applyAlignment="0"/>
    <xf numFmtId="173" fontId="3" fillId="0" borderId="0" applyFill="0" applyBorder="0" applyAlignment="0"/>
    <xf numFmtId="168" fontId="3" fillId="0" borderId="0" applyFill="0" applyBorder="0" applyAlignment="0"/>
    <xf numFmtId="174" fontId="3" fillId="0" borderId="0" applyFill="0" applyBorder="0" applyAlignment="0"/>
    <xf numFmtId="175" fontId="3" fillId="0" borderId="0" applyFill="0" applyBorder="0" applyAlignment="0"/>
    <xf numFmtId="173" fontId="3" fillId="0" borderId="0" applyFill="0" applyBorder="0" applyAlignment="0"/>
    <xf numFmtId="176" fontId="3" fillId="0" borderId="0" applyFill="0" applyBorder="0" applyAlignment="0"/>
    <xf numFmtId="173" fontId="3" fillId="0" borderId="0" applyFill="0" applyBorder="0" applyAlignment="0"/>
    <xf numFmtId="39" fontId="24" fillId="18" borderId="0" applyNumberFormat="0" applyFont="0" applyBorder="0" applyAlignment="0"/>
    <xf numFmtId="170" fontId="31" fillId="0" borderId="0" applyFont="0" applyFill="0" applyBorder="0" applyAlignment="0" applyProtection="0"/>
    <xf numFmtId="177" fontId="32" fillId="0" borderId="1">
      <alignment horizontal="right"/>
    </xf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37" fontId="33" fillId="0" borderId="0"/>
    <xf numFmtId="173" fontId="3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3" fillId="0" borderId="0"/>
    <xf numFmtId="181" fontId="24" fillId="0" borderId="0" applyFont="0" applyFill="0" applyBorder="0" applyAlignment="0" applyProtection="0">
      <alignment horizontal="right"/>
    </xf>
    <xf numFmtId="182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0" borderId="0" applyNumberFormat="0" applyAlignment="0">
      <alignment horizontal="left"/>
    </xf>
    <xf numFmtId="184" fontId="24" fillId="0" borderId="0" applyFont="0" applyFill="0" applyBorder="0" applyAlignment="0" applyProtection="0">
      <protection locked="0"/>
    </xf>
    <xf numFmtId="185" fontId="33" fillId="0" borderId="0"/>
    <xf numFmtId="186" fontId="3" fillId="0" borderId="0" applyFont="0" applyFill="0" applyBorder="0" applyAlignment="0" applyProtection="0"/>
    <xf numFmtId="187" fontId="35" fillId="0" borderId="0" applyFont="0" applyFill="0" applyBorder="0" applyAlignment="0" applyProtection="0"/>
    <xf numFmtId="17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8" fontId="3" fillId="0" borderId="8">
      <protection locked="0"/>
    </xf>
    <xf numFmtId="179" fontId="32" fillId="0" borderId="0" applyFont="0" applyFill="0" applyBorder="0" applyAlignment="0" applyProtection="0">
      <alignment horizontal="right"/>
    </xf>
    <xf numFmtId="44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90" fontId="3" fillId="0" borderId="0" applyFill="0" applyBorder="0">
      <alignment horizontal="right"/>
    </xf>
    <xf numFmtId="191" fontId="3" fillId="0" borderId="1" applyFill="0" applyBorder="0">
      <alignment horizontal="right"/>
    </xf>
    <xf numFmtId="192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93" fontId="24" fillId="0" borderId="0" applyFont="0" applyFill="0" applyBorder="0" applyAlignment="0" applyProtection="0"/>
    <xf numFmtId="14" fontId="36" fillId="0" borderId="0" applyFill="0" applyBorder="0" applyAlignment="0"/>
    <xf numFmtId="14" fontId="3" fillId="0" borderId="0" applyFont="0" applyFill="0" applyBorder="0" applyAlignment="0" applyProtection="0"/>
    <xf numFmtId="14" fontId="37" fillId="0" borderId="0">
      <alignment horizontal="right"/>
      <protection locked="0"/>
    </xf>
    <xf numFmtId="14" fontId="31" fillId="0" borderId="0" applyFont="0" applyFill="0" applyBorder="0" applyAlignment="0" applyProtection="0">
      <alignment horizontal="center"/>
    </xf>
    <xf numFmtId="194" fontId="3" fillId="0" borderId="0" applyFont="0" applyFill="0" applyBorder="0" applyAlignment="0" applyProtection="0">
      <alignment horizontal="center"/>
    </xf>
    <xf numFmtId="38" fontId="38" fillId="0" borderId="9">
      <alignment vertical="center"/>
    </xf>
    <xf numFmtId="8" fontId="24" fillId="0" borderId="0" applyFont="0" applyFill="0" applyBorder="0" applyAlignment="0" applyProtection="0"/>
    <xf numFmtId="171" fontId="24" fillId="0" borderId="0"/>
    <xf numFmtId="171" fontId="39" fillId="0" borderId="0">
      <protection locked="0"/>
    </xf>
    <xf numFmtId="7" fontId="24" fillId="0" borderId="0"/>
    <xf numFmtId="195" fontId="3" fillId="0" borderId="0" applyFont="0" applyFill="0" applyBorder="0" applyAlignment="0" applyProtection="0"/>
    <xf numFmtId="196" fontId="40" fillId="0" borderId="0">
      <alignment horizontal="right"/>
      <protection locked="0"/>
    </xf>
    <xf numFmtId="6" fontId="24" fillId="0" borderId="0" applyFont="0" applyFill="0" applyBorder="0" applyAlignment="0" applyProtection="0"/>
    <xf numFmtId="197" fontId="24" fillId="0" borderId="10" applyNumberFormat="0" applyFont="0" applyFill="0" applyAlignment="0" applyProtection="0"/>
    <xf numFmtId="42" fontId="41" fillId="0" borderId="0" applyFill="0" applyBorder="0" applyAlignment="0" applyProtection="0"/>
    <xf numFmtId="173" fontId="3" fillId="0" borderId="0" applyFill="0" applyBorder="0" applyAlignment="0"/>
    <xf numFmtId="173" fontId="3" fillId="0" borderId="0" applyFill="0" applyBorder="0" applyAlignment="0"/>
    <xf numFmtId="173" fontId="3" fillId="0" borderId="0" applyFill="0" applyBorder="0" applyAlignment="0"/>
    <xf numFmtId="176" fontId="3" fillId="0" borderId="0" applyFill="0" applyBorder="0" applyAlignment="0"/>
    <xf numFmtId="173" fontId="3" fillId="0" borderId="0" applyFill="0" applyBorder="0" applyAlignment="0"/>
    <xf numFmtId="0" fontId="3" fillId="0" borderId="0" applyNumberFormat="0" applyAlignment="0">
      <alignment horizontal="left"/>
    </xf>
    <xf numFmtId="198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21" fillId="0" borderId="11" applyFont="0" applyFill="0" applyBorder="0" applyAlignment="0" applyProtection="0"/>
    <xf numFmtId="199" fontId="21" fillId="0" borderId="0">
      <alignment horizontal="left"/>
    </xf>
    <xf numFmtId="191" fontId="35" fillId="0" borderId="0" applyFont="0" applyFill="0" applyBorder="0" applyAlignment="0" applyProtection="0"/>
    <xf numFmtId="200" fontId="3" fillId="0" borderId="0" applyFont="0" applyFill="0" applyBorder="0" applyAlignment="0" applyProtection="0">
      <alignment horizontal="center"/>
    </xf>
    <xf numFmtId="201" fontId="21" fillId="0" borderId="0" applyFont="0" applyFill="0" applyBorder="0" applyProtection="0">
      <alignment horizontal="right"/>
    </xf>
    <xf numFmtId="0" fontId="3" fillId="0" borderId="0"/>
    <xf numFmtId="171" fontId="21" fillId="0" borderId="12" applyNumberFormat="0" applyFont="0" applyFill="0" applyAlignment="0" applyProtection="0">
      <alignment horizontal="right"/>
    </xf>
    <xf numFmtId="171" fontId="42" fillId="0" borderId="7" applyNumberFormat="0" applyFill="0" applyBorder="0" applyAlignment="0" applyProtection="0">
      <alignment horizontal="right"/>
    </xf>
    <xf numFmtId="38" fontId="21" fillId="17" borderId="0" applyNumberFormat="0" applyBorder="0" applyAlignment="0" applyProtection="0"/>
    <xf numFmtId="202" fontId="3" fillId="0" borderId="0" applyFill="0" applyBorder="0" applyAlignment="0" applyProtection="0"/>
    <xf numFmtId="203" fontId="43" fillId="19" borderId="11" applyNumberFormat="0" applyFont="0" applyAlignment="0"/>
    <xf numFmtId="204" fontId="32" fillId="0" borderId="0" applyFont="0" applyFill="0" applyBorder="0" applyAlignment="0" applyProtection="0">
      <alignment horizontal="right"/>
    </xf>
    <xf numFmtId="205" fontId="3" fillId="0" borderId="0" applyNumberFormat="0" applyFill="0" applyBorder="0" applyProtection="0">
      <alignment horizontal="right"/>
    </xf>
    <xf numFmtId="0" fontId="44" fillId="0" borderId="13" applyNumberFormat="0" applyAlignment="0" applyProtection="0">
      <alignment horizontal="left" vertical="center"/>
    </xf>
    <xf numFmtId="0" fontId="44" fillId="0" borderId="14">
      <alignment horizontal="left" vertical="center"/>
    </xf>
    <xf numFmtId="49" fontId="45" fillId="0" borderId="11">
      <alignment horizontal="center"/>
    </xf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183" fontId="40" fillId="0" borderId="0">
      <alignment horizontal="right"/>
    </xf>
    <xf numFmtId="183" fontId="40" fillId="0" borderId="0">
      <alignment horizontal="left"/>
    </xf>
    <xf numFmtId="173" fontId="3" fillId="0" borderId="0">
      <protection locked="0"/>
    </xf>
    <xf numFmtId="173" fontId="3" fillId="0" borderId="0">
      <protection locked="0"/>
    </xf>
    <xf numFmtId="0" fontId="47" fillId="0" borderId="15" applyNumberFormat="0" applyFill="0" applyBorder="0" applyAlignment="0" applyProtection="0">
      <alignment horizontal="left"/>
    </xf>
    <xf numFmtId="0" fontId="48" fillId="0" borderId="16" applyNumberFormat="0" applyFill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170" fontId="24" fillId="0" borderId="0" applyFont="0" applyFill="0" applyBorder="0" applyAlignment="0" applyProtection="0"/>
    <xf numFmtId="181" fontId="3" fillId="19" borderId="0"/>
    <xf numFmtId="10" fontId="3" fillId="19" borderId="0"/>
    <xf numFmtId="37" fontId="3" fillId="19" borderId="0"/>
    <xf numFmtId="10" fontId="21" fillId="19" borderId="11" applyNumberFormat="0" applyBorder="0" applyAlignment="0" applyProtection="0"/>
    <xf numFmtId="37" fontId="3" fillId="19" borderId="0"/>
    <xf numFmtId="0" fontId="3" fillId="20" borderId="17" applyBorder="0" applyAlignment="0" applyProtection="0"/>
    <xf numFmtId="206" fontId="3" fillId="0" borderId="0">
      <alignment horizontal="left"/>
    </xf>
    <xf numFmtId="173" fontId="3" fillId="0" borderId="0" applyFill="0" applyBorder="0" applyAlignment="0"/>
    <xf numFmtId="173" fontId="3" fillId="0" borderId="0" applyFill="0" applyBorder="0" applyAlignment="0"/>
    <xf numFmtId="173" fontId="3" fillId="0" borderId="0" applyFill="0" applyBorder="0" applyAlignment="0"/>
    <xf numFmtId="176" fontId="3" fillId="0" borderId="0" applyFill="0" applyBorder="0" applyAlignment="0"/>
    <xf numFmtId="173" fontId="3" fillId="0" borderId="0" applyFill="0" applyBorder="0" applyAlignment="0"/>
    <xf numFmtId="0" fontId="3" fillId="0" borderId="18" applyBorder="0"/>
    <xf numFmtId="183" fontId="50" fillId="21" borderId="0" applyNumberFormat="0" applyFont="0" applyFill="0" applyBorder="0" applyAlignment="0">
      <alignment horizontal="centerContinuous"/>
    </xf>
    <xf numFmtId="202" fontId="3" fillId="0" borderId="0" applyFill="0" applyBorder="0" applyAlignment="0" applyProtection="0"/>
    <xf numFmtId="207" fontId="21" fillId="0" borderId="0" applyFont="0" applyFill="0" applyBorder="0" applyProtection="0">
      <alignment horizontal="right"/>
    </xf>
    <xf numFmtId="0" fontId="3" fillId="0" borderId="0" applyNumberFormat="0">
      <alignment horizontal="right"/>
    </xf>
    <xf numFmtId="208" fontId="21" fillId="0" borderId="0" applyFill="0" applyBorder="0" applyProtection="0">
      <alignment horizontal="right"/>
    </xf>
    <xf numFmtId="209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19" fillId="0" borderId="0" applyFont="0" applyFill="0" applyBorder="0" applyAlignment="0" applyProtection="0"/>
    <xf numFmtId="37" fontId="51" fillId="0" borderId="0"/>
    <xf numFmtId="213" fontId="52" fillId="0" borderId="0"/>
    <xf numFmtId="214" fontId="53" fillId="0" borderId="0"/>
    <xf numFmtId="214" fontId="53" fillId="0" borderId="0"/>
    <xf numFmtId="214" fontId="53" fillId="0" borderId="0"/>
    <xf numFmtId="214" fontId="53" fillId="0" borderId="0"/>
    <xf numFmtId="214" fontId="53" fillId="0" borderId="0"/>
    <xf numFmtId="214" fontId="53" fillId="0" borderId="0"/>
    <xf numFmtId="214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1" fontId="54" fillId="4" borderId="0"/>
    <xf numFmtId="0" fontId="3" fillId="0" borderId="0">
      <alignment vertical="top"/>
    </xf>
    <xf numFmtId="0" fontId="3" fillId="0" borderId="0"/>
    <xf numFmtId="0" fontId="55" fillId="0" borderId="0"/>
    <xf numFmtId="0" fontId="55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4" fillId="0" borderId="0"/>
    <xf numFmtId="0" fontId="34" fillId="0" borderId="0"/>
    <xf numFmtId="0" fontId="3" fillId="0" borderId="0"/>
    <xf numFmtId="0" fontId="56" fillId="0" borderId="0"/>
    <xf numFmtId="1" fontId="39" fillId="0" borderId="0">
      <alignment horizontal="right"/>
      <protection locked="0"/>
    </xf>
    <xf numFmtId="164" fontId="57" fillId="0" borderId="0">
      <alignment horizontal="right"/>
      <protection locked="0"/>
    </xf>
    <xf numFmtId="183" fontId="39" fillId="0" borderId="0">
      <protection locked="0"/>
    </xf>
    <xf numFmtId="2" fontId="57" fillId="0" borderId="0">
      <alignment horizontal="right"/>
      <protection locked="0"/>
    </xf>
    <xf numFmtId="2" fontId="39" fillId="0" borderId="0">
      <alignment horizontal="right"/>
      <protection locked="0"/>
    </xf>
    <xf numFmtId="3" fontId="3" fillId="0" borderId="0"/>
    <xf numFmtId="3" fontId="3" fillId="0" borderId="0"/>
    <xf numFmtId="3" fontId="3" fillId="0" borderId="0"/>
    <xf numFmtId="3" fontId="3" fillId="0" borderId="0"/>
    <xf numFmtId="3" fontId="3" fillId="0" borderId="0"/>
    <xf numFmtId="209" fontId="3" fillId="0" borderId="0" applyFill="0" applyBorder="0">
      <alignment horizontal="right"/>
    </xf>
    <xf numFmtId="215" fontId="3" fillId="0" borderId="0" applyFill="0" applyBorder="0">
      <alignment horizontal="right"/>
    </xf>
    <xf numFmtId="213" fontId="40" fillId="0" borderId="0" applyFill="0" applyBorder="0">
      <alignment horizontal="right"/>
    </xf>
    <xf numFmtId="0" fontId="40" fillId="0" borderId="19" applyNumberFormat="0" applyFont="0" applyFill="0" applyAlignment="0" applyProtection="0"/>
    <xf numFmtId="0" fontId="40" fillId="0" borderId="19" applyNumberFormat="0" applyFont="0" applyFill="0" applyAlignment="0" applyProtection="0"/>
    <xf numFmtId="40" fontId="36" fillId="22" borderId="0">
      <alignment horizontal="right"/>
    </xf>
    <xf numFmtId="0" fontId="58" fillId="19" borderId="0">
      <alignment horizontal="center"/>
    </xf>
    <xf numFmtId="0" fontId="59" fillId="23" borderId="2"/>
    <xf numFmtId="0" fontId="60" fillId="0" borderId="0" applyBorder="0">
      <alignment horizontal="centerContinuous"/>
    </xf>
    <xf numFmtId="0" fontId="61" fillId="0" borderId="0" applyBorder="0">
      <alignment horizontal="centerContinuous"/>
    </xf>
    <xf numFmtId="1" fontId="62" fillId="0" borderId="0" applyProtection="0">
      <alignment horizontal="right" vertical="center"/>
    </xf>
    <xf numFmtId="0" fontId="3" fillId="0" borderId="0">
      <alignment horizontal="left" wrapText="1"/>
    </xf>
    <xf numFmtId="183" fontId="33" fillId="0" borderId="0"/>
    <xf numFmtId="214" fontId="63" fillId="0" borderId="1">
      <alignment vertical="center"/>
    </xf>
    <xf numFmtId="181" fontId="24" fillId="0" borderId="0">
      <alignment horizontal="right"/>
    </xf>
    <xf numFmtId="181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181" fontId="3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18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1" fontId="3" fillId="0" borderId="0"/>
    <xf numFmtId="10" fontId="3" fillId="0" borderId="0" applyFont="0" applyFill="0" applyBorder="0" applyAlignment="0" applyProtection="0"/>
    <xf numFmtId="213" fontId="3" fillId="0" borderId="0"/>
    <xf numFmtId="181" fontId="40" fillId="0" borderId="0"/>
    <xf numFmtId="181" fontId="39" fillId="0" borderId="0"/>
    <xf numFmtId="217" fontId="3" fillId="0" borderId="0"/>
    <xf numFmtId="10" fontId="39" fillId="0" borderId="0">
      <protection locked="0"/>
    </xf>
    <xf numFmtId="218" fontId="3" fillId="0" borderId="0" applyFont="0" applyFill="0" applyBorder="0" applyAlignment="0" applyProtection="0"/>
    <xf numFmtId="170" fontId="24" fillId="0" borderId="0" applyFont="0" applyFill="0" applyBorder="0" applyAlignment="0" applyProtection="0">
      <protection locked="0"/>
    </xf>
    <xf numFmtId="173" fontId="3" fillId="0" borderId="0" applyFill="0" applyBorder="0" applyAlignment="0"/>
    <xf numFmtId="173" fontId="3" fillId="0" borderId="0" applyFill="0" applyBorder="0" applyAlignment="0"/>
    <xf numFmtId="173" fontId="3" fillId="0" borderId="0" applyFill="0" applyBorder="0" applyAlignment="0"/>
    <xf numFmtId="176" fontId="3" fillId="0" borderId="0" applyFill="0" applyBorder="0" applyAlignment="0"/>
    <xf numFmtId="173" fontId="3" fillId="0" borderId="0" applyFill="0" applyBorder="0" applyAlignment="0"/>
    <xf numFmtId="38" fontId="24" fillId="0" borderId="0" applyFont="0" applyFill="0" applyBorder="0" applyAlignment="0" applyProtection="0"/>
    <xf numFmtId="185" fontId="40" fillId="0" borderId="0" applyProtection="0">
      <alignment horizontal="right"/>
    </xf>
    <xf numFmtId="185" fontId="40" fillId="0" borderId="0">
      <alignment horizontal="right"/>
      <protection locked="0"/>
    </xf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3" fillId="0" borderId="20">
      <alignment horizontal="center"/>
    </xf>
    <xf numFmtId="3" fontId="38" fillId="0" borderId="0" applyFont="0" applyFill="0" applyBorder="0" applyAlignment="0" applyProtection="0"/>
    <xf numFmtId="0" fontId="38" fillId="24" borderId="0" applyNumberFormat="0" applyFont="0" applyBorder="0" applyAlignment="0" applyProtection="0"/>
    <xf numFmtId="0" fontId="64" fillId="0" borderId="0"/>
    <xf numFmtId="0" fontId="65" fillId="0" borderId="0" applyNumberFormat="0" applyFill="0" applyBorder="0" applyAlignment="0"/>
    <xf numFmtId="194" fontId="25" fillId="0" borderId="0" applyFill="0" applyBorder="0" applyProtection="0">
      <alignment horizontal="right"/>
    </xf>
    <xf numFmtId="193" fontId="32" fillId="0" borderId="0" applyNumberFormat="0" applyFill="0" applyBorder="0" applyAlignment="0" applyProtection="0">
      <alignment horizontal="left"/>
    </xf>
    <xf numFmtId="0" fontId="3" fillId="0" borderId="21">
      <alignment vertical="center"/>
    </xf>
    <xf numFmtId="0" fontId="66" fillId="0" borderId="22"/>
    <xf numFmtId="170" fontId="24" fillId="0" borderId="0" applyFont="0" applyFill="0" applyBorder="0" applyAlignment="0" applyProtection="0"/>
    <xf numFmtId="42" fontId="30" fillId="0" borderId="0" applyFill="0" applyBorder="0" applyAlignment="0" applyProtection="0"/>
    <xf numFmtId="0" fontId="56" fillId="0" borderId="0">
      <alignment horizontal="center"/>
    </xf>
    <xf numFmtId="0" fontId="67" fillId="0" borderId="0"/>
    <xf numFmtId="219" fontId="3" fillId="0" borderId="0">
      <alignment horizontal="left" wrapText="1"/>
    </xf>
    <xf numFmtId="4" fontId="21" fillId="0" borderId="0" applyFill="0" applyBorder="0" applyProtection="0">
      <alignment horizontal="right"/>
    </xf>
    <xf numFmtId="0" fontId="21" fillId="0" borderId="0" applyNumberFormat="0" applyFill="0" applyBorder="0" applyProtection="0">
      <alignment horizontal="left"/>
    </xf>
    <xf numFmtId="218" fontId="21" fillId="0" borderId="0" applyFill="0" applyBorder="0" applyProtection="0">
      <alignment horizontal="left" vertical="top" wrapText="1"/>
    </xf>
    <xf numFmtId="0" fontId="21" fillId="0" borderId="0" applyNumberFormat="0" applyFill="0" applyBorder="0" applyProtection="0">
      <alignment horizontal="left" vertical="top" wrapText="1"/>
    </xf>
    <xf numFmtId="0" fontId="21" fillId="0" borderId="0" applyNumberFormat="0" applyFill="0" applyBorder="0" applyProtection="0">
      <alignment horizontal="left" vertical="top" wrapText="1"/>
    </xf>
    <xf numFmtId="218" fontId="68" fillId="25" borderId="0" applyBorder="0" applyProtection="0">
      <alignment horizontal="left" vertical="top" wrapText="1"/>
    </xf>
    <xf numFmtId="218" fontId="69" fillId="0" borderId="0" applyFill="0" applyBorder="0" applyProtection="0">
      <alignment horizontal="left" vertical="top" wrapText="1"/>
    </xf>
    <xf numFmtId="0" fontId="70" fillId="25" borderId="0" applyNumberFormat="0" applyBorder="0" applyProtection="0">
      <alignment vertical="top" wrapText="1"/>
    </xf>
    <xf numFmtId="0" fontId="71" fillId="26" borderId="0" applyNumberFormat="0" applyBorder="0" applyProtection="0">
      <alignment vertical="top" wrapText="1"/>
    </xf>
    <xf numFmtId="218" fontId="72" fillId="0" borderId="0" applyFill="0" applyBorder="0" applyProtection="0">
      <alignment horizontal="left" wrapText="1"/>
    </xf>
    <xf numFmtId="3" fontId="43" fillId="0" borderId="0" applyFill="0" applyBorder="0" applyProtection="0">
      <alignment horizontal="left" wrapText="1"/>
    </xf>
    <xf numFmtId="0" fontId="73" fillId="0" borderId="15" applyNumberFormat="0" applyFill="0" applyProtection="0">
      <alignment horizontal="left" vertical="top" wrapText="1"/>
    </xf>
    <xf numFmtId="193" fontId="21" fillId="0" borderId="0" applyFill="0" applyBorder="0" applyProtection="0">
      <alignment horizontal="left" wrapText="1"/>
    </xf>
    <xf numFmtId="218" fontId="43" fillId="0" borderId="0" applyFill="0" applyBorder="0" applyProtection="0">
      <alignment horizontal="center" wrapText="1"/>
    </xf>
    <xf numFmtId="218" fontId="72" fillId="0" borderId="0" applyFill="0" applyBorder="0" applyProtection="0">
      <alignment horizontal="center" wrapText="1"/>
    </xf>
    <xf numFmtId="218" fontId="74" fillId="26" borderId="0" applyBorder="0" applyProtection="0">
      <alignment horizontal="left" wrapText="1"/>
    </xf>
    <xf numFmtId="0" fontId="43" fillId="0" borderId="0" applyNumberFormat="0" applyFill="0" applyBorder="0" applyProtection="0">
      <alignment horizontal="left" vertical="top" wrapText="1"/>
    </xf>
    <xf numFmtId="0" fontId="43" fillId="0" borderId="0" applyNumberFormat="0" applyFill="0" applyBorder="0" applyProtection="0">
      <alignment horizontal="left" wrapText="1"/>
    </xf>
    <xf numFmtId="0" fontId="43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right" vertical="top" wrapText="1"/>
    </xf>
    <xf numFmtId="0" fontId="43" fillId="0" borderId="0" applyNumberFormat="0" applyFill="0" applyBorder="0" applyProtection="0">
      <alignment horizontal="right" wrapText="1"/>
    </xf>
    <xf numFmtId="0" fontId="43" fillId="0" borderId="0" applyNumberFormat="0" applyFill="0" applyBorder="0" applyProtection="0">
      <alignment horizontal="center" vertical="top" wrapText="1"/>
    </xf>
    <xf numFmtId="0" fontId="43" fillId="0" borderId="0" applyNumberFormat="0" applyFill="0" applyBorder="0" applyProtection="0">
      <alignment horizontal="center" wrapText="1"/>
    </xf>
    <xf numFmtId="0" fontId="72" fillId="0" borderId="0" applyNumberFormat="0" applyFill="0" applyBorder="0" applyProtection="0">
      <alignment horizontal="left" vertical="top" wrapText="1"/>
    </xf>
    <xf numFmtId="4" fontId="72" fillId="0" borderId="0" applyFill="0" applyBorder="0" applyProtection="0">
      <alignment horizontal="left" vertical="top" wrapText="1"/>
    </xf>
    <xf numFmtId="0" fontId="72" fillId="0" borderId="0" applyNumberFormat="0" applyFill="0" applyBorder="0" applyProtection="0">
      <alignment horizontal="left" wrapText="1"/>
    </xf>
    <xf numFmtId="0" fontId="72" fillId="0" borderId="0" applyNumberFormat="0" applyFill="0" applyBorder="0" applyProtection="0">
      <alignment horizontal="right" vertical="top" wrapText="1"/>
    </xf>
    <xf numFmtId="0" fontId="72" fillId="0" borderId="0" applyNumberFormat="0" applyFill="0" applyBorder="0" applyProtection="0">
      <alignment horizontal="right" wrapText="1"/>
    </xf>
    <xf numFmtId="0" fontId="72" fillId="0" borderId="0" applyNumberFormat="0" applyFill="0" applyBorder="0" applyProtection="0">
      <alignment horizontal="center" vertical="top" wrapText="1"/>
    </xf>
    <xf numFmtId="0" fontId="72" fillId="0" borderId="0" applyNumberFormat="0" applyFill="0" applyBorder="0" applyProtection="0">
      <alignment horizontal="center" wrapText="1"/>
    </xf>
    <xf numFmtId="0" fontId="69" fillId="0" borderId="0" applyNumberFormat="0" applyFill="0" applyBorder="0" applyProtection="0">
      <alignment horizontal="left" vertical="top" wrapText="1"/>
    </xf>
    <xf numFmtId="0" fontId="69" fillId="0" borderId="0" applyNumberFormat="0" applyFill="0" applyBorder="0" applyProtection="0">
      <alignment horizontal="left" wrapText="1"/>
    </xf>
    <xf numFmtId="0" fontId="69" fillId="0" borderId="0" applyNumberFormat="0" applyFill="0" applyBorder="0" applyProtection="0">
      <alignment horizontal="right" vertical="top" wrapText="1"/>
    </xf>
    <xf numFmtId="0" fontId="69" fillId="0" borderId="0" applyNumberFormat="0" applyFill="0" applyBorder="0" applyProtection="0">
      <alignment horizontal="right" wrapText="1"/>
    </xf>
    <xf numFmtId="0" fontId="69" fillId="0" borderId="0" applyNumberFormat="0" applyFill="0" applyBorder="0" applyProtection="0">
      <alignment horizontal="center" vertical="top" wrapText="1"/>
    </xf>
    <xf numFmtId="0" fontId="69" fillId="0" borderId="0" applyNumberFormat="0" applyFill="0" applyBorder="0" applyProtection="0">
      <alignment horizontal="center" wrapText="1"/>
    </xf>
    <xf numFmtId="0" fontId="70" fillId="25" borderId="0" applyNumberFormat="0" applyBorder="0" applyProtection="0">
      <alignment horizontal="left" wrapText="1"/>
    </xf>
    <xf numFmtId="0" fontId="70" fillId="25" borderId="0" applyNumberFormat="0" applyBorder="0" applyProtection="0">
      <alignment horizontal="left"/>
    </xf>
    <xf numFmtId="0" fontId="70" fillId="25" borderId="0" applyNumberFormat="0" applyBorder="0" applyProtection="0">
      <alignment horizontal="right"/>
    </xf>
    <xf numFmtId="0" fontId="71" fillId="26" borderId="0" applyNumberFormat="0" applyBorder="0" applyProtection="0">
      <alignment vertical="top" wrapText="1"/>
    </xf>
    <xf numFmtId="220" fontId="71" fillId="26" borderId="0" applyBorder="0" applyProtection="0">
      <alignment vertical="top" wrapText="1"/>
    </xf>
    <xf numFmtId="4" fontId="21" fillId="0" borderId="0" applyFill="0" applyBorder="0" applyProtection="0">
      <alignment horizontal="right"/>
    </xf>
    <xf numFmtId="220" fontId="21" fillId="0" borderId="0" applyFill="0" applyBorder="0" applyProtection="0">
      <alignment horizontal="right"/>
    </xf>
    <xf numFmtId="3" fontId="21" fillId="0" borderId="0" applyFill="0" applyBorder="0" applyProtection="0">
      <alignment horizontal="right"/>
    </xf>
    <xf numFmtId="218" fontId="21" fillId="0" borderId="0" applyFill="0" applyBorder="0" applyProtection="0">
      <alignment horizontal="right"/>
    </xf>
    <xf numFmtId="4" fontId="43" fillId="0" borderId="0" applyFill="0" applyBorder="0" applyProtection="0">
      <alignment horizontal="right"/>
    </xf>
    <xf numFmtId="4" fontId="69" fillId="0" borderId="0" applyFill="0" applyBorder="0" applyProtection="0">
      <alignment horizontal="right"/>
    </xf>
    <xf numFmtId="0" fontId="75" fillId="0" borderId="15" applyNumberFormat="0" applyFill="0" applyProtection="0">
      <alignment horizontal="left" vertical="top"/>
    </xf>
    <xf numFmtId="0" fontId="75" fillId="0" borderId="15" applyNumberFormat="0" applyFill="0" applyProtection="0">
      <alignment horizontal="left" vertical="top"/>
    </xf>
    <xf numFmtId="4" fontId="21" fillId="0" borderId="0" applyFill="0" applyBorder="0" applyProtection="0">
      <alignment horizontal="left"/>
    </xf>
    <xf numFmtId="4" fontId="21" fillId="0" borderId="0" applyFill="0" applyBorder="0" applyProtection="0">
      <alignment horizontal="center"/>
    </xf>
    <xf numFmtId="221" fontId="21" fillId="0" borderId="0" applyFill="0" applyBorder="0" applyProtection="0">
      <alignment horizontal="right"/>
    </xf>
    <xf numFmtId="222" fontId="21" fillId="0" borderId="0" applyFill="0" applyBorder="0" applyProtection="0">
      <alignment horizontal="right"/>
    </xf>
    <xf numFmtId="223" fontId="21" fillId="0" borderId="0" applyFill="0" applyBorder="0" applyProtection="0">
      <alignment horizontal="right"/>
    </xf>
    <xf numFmtId="193" fontId="21" fillId="0" borderId="0" applyFill="0" applyBorder="0" applyProtection="0">
      <alignment horizontal="right"/>
    </xf>
    <xf numFmtId="197" fontId="21" fillId="0" borderId="0" applyFill="0" applyBorder="0" applyProtection="0">
      <alignment horizontal="right"/>
    </xf>
    <xf numFmtId="4" fontId="21" fillId="0" borderId="0" applyFill="0" applyBorder="0" applyProtection="0">
      <alignment horizontal="center"/>
    </xf>
    <xf numFmtId="218" fontId="21" fillId="0" borderId="0" applyFill="0" applyBorder="0" applyProtection="0">
      <alignment horizontal="center"/>
    </xf>
    <xf numFmtId="0" fontId="21" fillId="0" borderId="0" applyNumberFormat="0" applyFill="0" applyBorder="0" applyProtection="0">
      <alignment horizontal="left" vertical="top" wrapText="1"/>
    </xf>
    <xf numFmtId="222" fontId="76" fillId="0" borderId="0" applyFill="0" applyBorder="0" applyProtection="0">
      <alignment horizontal="right"/>
    </xf>
    <xf numFmtId="221" fontId="76" fillId="0" borderId="0" applyFill="0" applyBorder="0" applyProtection="0">
      <alignment horizontal="right"/>
    </xf>
    <xf numFmtId="223" fontId="76" fillId="0" borderId="0" applyFill="0" applyBorder="0" applyProtection="0">
      <alignment horizontal="right"/>
    </xf>
    <xf numFmtId="14" fontId="76" fillId="0" borderId="0" applyFill="0" applyBorder="0" applyProtection="0">
      <alignment horizontal="right"/>
    </xf>
    <xf numFmtId="0" fontId="77" fillId="0" borderId="0" applyNumberFormat="0" applyFill="0" applyBorder="0" applyProtection="0">
      <alignment horizontal="left"/>
    </xf>
    <xf numFmtId="0" fontId="43" fillId="0" borderId="15" applyNumberFormat="0" applyFill="0" applyProtection="0"/>
    <xf numFmtId="0" fontId="26" fillId="0" borderId="0" applyNumberFormat="0" applyFill="0" applyBorder="0" applyProtection="0"/>
    <xf numFmtId="0" fontId="43" fillId="0" borderId="15" applyNumberFormat="0" applyFill="0" applyProtection="0">
      <alignment horizontal="center"/>
    </xf>
    <xf numFmtId="0" fontId="43" fillId="0" borderId="0" applyNumberFormat="0" applyFill="0" applyBorder="0" applyProtection="0">
      <alignment horizontal="center"/>
    </xf>
    <xf numFmtId="0" fontId="43" fillId="0" borderId="0" applyNumberFormat="0" applyFill="0" applyBorder="0" applyProtection="0"/>
    <xf numFmtId="0" fontId="43" fillId="0" borderId="0" applyNumberFormat="0" applyFill="0" applyBorder="0" applyProtection="0"/>
    <xf numFmtId="0" fontId="78" fillId="27" borderId="0" applyNumberFormat="0">
      <alignment vertical="center"/>
    </xf>
    <xf numFmtId="40" fontId="3" fillId="0" borderId="0" applyBorder="0">
      <alignment horizontal="right"/>
    </xf>
    <xf numFmtId="0" fontId="79" fillId="0" borderId="0" applyBorder="0" applyProtection="0">
      <alignment vertical="center"/>
    </xf>
    <xf numFmtId="197" fontId="24" fillId="0" borderId="1" applyBorder="0" applyProtection="0">
      <alignment horizontal="right" vertical="center"/>
    </xf>
    <xf numFmtId="0" fontId="80" fillId="28" borderId="0" applyBorder="0" applyProtection="0">
      <alignment horizontal="centerContinuous" vertical="center"/>
    </xf>
    <xf numFmtId="0" fontId="80" fillId="29" borderId="1" applyBorder="0" applyProtection="0">
      <alignment horizontal="centerContinuous" vertical="center"/>
    </xf>
    <xf numFmtId="0" fontId="3" fillId="0" borderId="0"/>
    <xf numFmtId="0" fontId="56" fillId="0" borderId="0"/>
    <xf numFmtId="0" fontId="81" fillId="0" borderId="0" applyFill="0" applyBorder="0" applyProtection="0">
      <alignment horizontal="left"/>
    </xf>
    <xf numFmtId="0" fontId="82" fillId="0" borderId="23" applyFill="0" applyBorder="0" applyProtection="0">
      <alignment horizontal="left" vertical="top"/>
    </xf>
    <xf numFmtId="0" fontId="83" fillId="0" borderId="0">
      <alignment horizontal="centerContinuous"/>
    </xf>
    <xf numFmtId="0" fontId="31" fillId="0" borderId="0"/>
    <xf numFmtId="49" fontId="84" fillId="0" borderId="1">
      <alignment vertical="center"/>
    </xf>
    <xf numFmtId="0" fontId="3" fillId="0" borderId="0"/>
    <xf numFmtId="183" fontId="40" fillId="0" borderId="0">
      <alignment horizontal="left"/>
      <protection locked="0"/>
    </xf>
    <xf numFmtId="0" fontId="3" fillId="0" borderId="0"/>
    <xf numFmtId="49" fontId="36" fillId="0" borderId="0" applyFill="0" applyBorder="0" applyAlignment="0"/>
    <xf numFmtId="224" fontId="3" fillId="0" borderId="0" applyFill="0" applyBorder="0" applyAlignment="0"/>
    <xf numFmtId="225" fontId="3" fillId="0" borderId="0" applyFill="0" applyBorder="0" applyAlignment="0"/>
    <xf numFmtId="171" fontId="21" fillId="0" borderId="7" applyNumberFormat="0" applyFont="0" applyFill="0" applyAlignment="0" applyProtection="0">
      <alignment horizontal="right"/>
    </xf>
    <xf numFmtId="226" fontId="21" fillId="0" borderId="1" applyNumberFormat="0" applyFont="0" applyFill="0" applyAlignment="0" applyProtection="0">
      <alignment horizontal="right"/>
    </xf>
    <xf numFmtId="0" fontId="1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0" fontId="85" fillId="0" borderId="0"/>
    <xf numFmtId="215" fontId="3" fillId="0" borderId="0">
      <alignment horizontal="centerContinuous"/>
    </xf>
    <xf numFmtId="215" fontId="3" fillId="0" borderId="24">
      <alignment horizontal="centerContinuous"/>
    </xf>
    <xf numFmtId="215" fontId="3" fillId="0" borderId="0">
      <alignment horizontal="centerContinuous"/>
      <protection locked="0"/>
    </xf>
    <xf numFmtId="215" fontId="3" fillId="0" borderId="0">
      <alignment horizontal="left"/>
    </xf>
    <xf numFmtId="214" fontId="86" fillId="0" borderId="0">
      <alignment horizontal="center"/>
    </xf>
    <xf numFmtId="170" fontId="86" fillId="0" borderId="0" applyNumberFormat="0" applyFill="0" applyBorder="0" applyAlignment="0" applyProtection="0"/>
    <xf numFmtId="183" fontId="40" fillId="0" borderId="0">
      <alignment horizontal="left"/>
    </xf>
    <xf numFmtId="0" fontId="86" fillId="0" borderId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227" fontId="3" fillId="0" borderId="0">
      <alignment horizontal="right"/>
    </xf>
    <xf numFmtId="0" fontId="3" fillId="0" borderId="0">
      <alignment horizontal="fill"/>
    </xf>
    <xf numFmtId="37" fontId="21" fillId="30" borderId="0" applyNumberFormat="0" applyBorder="0" applyAlignment="0" applyProtection="0"/>
    <xf numFmtId="37" fontId="21" fillId="0" borderId="0"/>
    <xf numFmtId="37" fontId="21" fillId="30" borderId="0" applyNumberFormat="0" applyBorder="0" applyAlignment="0" applyProtection="0"/>
    <xf numFmtId="38" fontId="87" fillId="0" borderId="0" applyNumberFormat="0" applyBorder="0" applyAlignment="0">
      <protection locked="0"/>
    </xf>
    <xf numFmtId="0" fontId="88" fillId="0" borderId="0" applyFill="0" applyBorder="0" applyAlignment="0"/>
    <xf numFmtId="1" fontId="24" fillId="0" borderId="0" applyFont="0" applyFill="0" applyBorder="0" applyAlignment="0" applyProtection="0"/>
    <xf numFmtId="168" fontId="24" fillId="0" borderId="1" applyBorder="0" applyProtection="0">
      <alignment horizontal="right"/>
    </xf>
    <xf numFmtId="39" fontId="30" fillId="0" borderId="0" applyFont="0" applyFill="0" applyBorder="0" applyAlignment="0" applyProtection="0"/>
    <xf numFmtId="228" fontId="21" fillId="0" borderId="0" applyFont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0" fontId="3" fillId="0" borderId="0" applyBorder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41" borderId="0" applyNumberFormat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36" fillId="0" borderId="26" applyNumberFormat="0" applyProtection="0">
      <alignment vertical="center"/>
    </xf>
    <xf numFmtId="4" fontId="88" fillId="30" borderId="26" applyNumberFormat="0" applyProtection="0">
      <alignment vertical="center"/>
    </xf>
    <xf numFmtId="4" fontId="36" fillId="0" borderId="26" applyNumberFormat="0" applyProtection="0">
      <alignment horizontal="left" vertical="center" indent="1"/>
    </xf>
    <xf numFmtId="4" fontId="36" fillId="30" borderId="26" applyNumberFormat="0" applyProtection="0">
      <alignment horizontal="left" vertical="center" indent="1"/>
    </xf>
    <xf numFmtId="0" fontId="3" fillId="0" borderId="26" applyNumberFormat="0" applyProtection="0">
      <alignment horizontal="left" vertical="center" indent="1"/>
    </xf>
    <xf numFmtId="4" fontId="36" fillId="42" borderId="26" applyNumberFormat="0" applyProtection="0">
      <alignment horizontal="right" vertical="center"/>
    </xf>
    <xf numFmtId="4" fontId="36" fillId="43" borderId="26" applyNumberFormat="0" applyProtection="0">
      <alignment horizontal="right" vertical="center"/>
    </xf>
    <xf numFmtId="4" fontId="36" fillId="44" borderId="26" applyNumberFormat="0" applyProtection="0">
      <alignment horizontal="right" vertical="center"/>
    </xf>
    <xf numFmtId="4" fontId="36" fillId="45" borderId="26" applyNumberFormat="0" applyProtection="0">
      <alignment horizontal="right" vertical="center"/>
    </xf>
    <xf numFmtId="4" fontId="36" fillId="46" borderId="26" applyNumberFormat="0" applyProtection="0">
      <alignment horizontal="right" vertical="center"/>
    </xf>
    <xf numFmtId="4" fontId="36" fillId="47" borderId="26" applyNumberFormat="0" applyProtection="0">
      <alignment horizontal="right" vertical="center"/>
    </xf>
    <xf numFmtId="4" fontId="36" fillId="48" borderId="26" applyNumberFormat="0" applyProtection="0">
      <alignment horizontal="right" vertical="center"/>
    </xf>
    <xf numFmtId="4" fontId="36" fillId="49" borderId="26" applyNumberFormat="0" applyProtection="0">
      <alignment horizontal="right" vertical="center"/>
    </xf>
    <xf numFmtId="4" fontId="36" fillId="50" borderId="26" applyNumberFormat="0" applyProtection="0">
      <alignment horizontal="right" vertical="center"/>
    </xf>
    <xf numFmtId="4" fontId="89" fillId="0" borderId="0" applyNumberFormat="0" applyProtection="0">
      <alignment horizontal="left" vertical="center" indent="1"/>
    </xf>
    <xf numFmtId="4" fontId="36" fillId="0" borderId="0" applyNumberFormat="0" applyProtection="0">
      <alignment horizontal="left" vertical="center" indent="1"/>
    </xf>
    <xf numFmtId="4" fontId="90" fillId="51" borderId="0" applyNumberFormat="0" applyProtection="0">
      <alignment horizontal="left" vertical="center" indent="1"/>
    </xf>
    <xf numFmtId="0" fontId="3" fillId="52" borderId="26" applyNumberFormat="0" applyProtection="0">
      <alignment horizontal="left" vertical="center" indent="1"/>
    </xf>
    <xf numFmtId="4" fontId="36" fillId="0" borderId="0" applyNumberFormat="0" applyProtection="0">
      <alignment horizontal="left" vertical="center" indent="1"/>
    </xf>
    <xf numFmtId="4" fontId="36" fillId="0" borderId="0" applyNumberFormat="0" applyProtection="0">
      <alignment horizontal="left" vertical="center" indent="1"/>
    </xf>
    <xf numFmtId="0" fontId="3" fillId="53" borderId="26" applyNumberFormat="0" applyProtection="0">
      <alignment horizontal="left" vertical="center" indent="1"/>
    </xf>
    <xf numFmtId="0" fontId="3" fillId="53" borderId="26" applyNumberFormat="0" applyProtection="0">
      <alignment horizontal="left" vertical="center" indent="1"/>
    </xf>
    <xf numFmtId="0" fontId="3" fillId="54" borderId="26" applyNumberFormat="0" applyProtection="0">
      <alignment horizontal="left" vertical="center" indent="1"/>
    </xf>
    <xf numFmtId="0" fontId="3" fillId="54" borderId="26" applyNumberFormat="0" applyProtection="0">
      <alignment horizontal="left" vertical="center" indent="1"/>
    </xf>
    <xf numFmtId="0" fontId="3" fillId="17" borderId="26" applyNumberFormat="0" applyProtection="0">
      <alignment horizontal="left" vertical="center" indent="1"/>
    </xf>
    <xf numFmtId="0" fontId="3" fillId="17" borderId="26" applyNumberFormat="0" applyProtection="0">
      <alignment horizontal="left" vertical="center" indent="1"/>
    </xf>
    <xf numFmtId="0" fontId="3" fillId="52" borderId="26" applyNumberFormat="0" applyProtection="0">
      <alignment horizontal="left" vertical="center" indent="1"/>
    </xf>
    <xf numFmtId="0" fontId="3" fillId="52" borderId="26" applyNumberFormat="0" applyProtection="0">
      <alignment horizontal="left" vertical="center" indent="1"/>
    </xf>
    <xf numFmtId="4" fontId="36" fillId="19" borderId="26" applyNumberFormat="0" applyProtection="0">
      <alignment vertical="center"/>
    </xf>
    <xf numFmtId="4" fontId="88" fillId="19" borderId="26" applyNumberFormat="0" applyProtection="0">
      <alignment vertical="center"/>
    </xf>
    <xf numFmtId="4" fontId="36" fillId="19" borderId="26" applyNumberFormat="0" applyProtection="0">
      <alignment horizontal="left" vertical="center" indent="1"/>
    </xf>
    <xf numFmtId="4" fontId="36" fillId="19" borderId="26" applyNumberFormat="0" applyProtection="0">
      <alignment horizontal="left" vertical="center" indent="1"/>
    </xf>
    <xf numFmtId="4" fontId="36" fillId="0" borderId="26" applyNumberFormat="0" applyProtection="0">
      <alignment horizontal="right" vertical="center"/>
    </xf>
    <xf numFmtId="4" fontId="88" fillId="55" borderId="26" applyNumberFormat="0" applyProtection="0">
      <alignment horizontal="right" vertical="center"/>
    </xf>
    <xf numFmtId="0" fontId="3" fillId="0" borderId="26" applyNumberFormat="0" applyProtection="0">
      <alignment horizontal="left" vertical="center" indent="1"/>
    </xf>
    <xf numFmtId="0" fontId="3" fillId="0" borderId="26" applyNumberFormat="0" applyProtection="0">
      <alignment horizontal="left" vertical="center" indent="1"/>
    </xf>
    <xf numFmtId="0" fontId="91" fillId="0" borderId="0"/>
    <xf numFmtId="4" fontId="64" fillId="55" borderId="26" applyNumberFormat="0" applyProtection="0">
      <alignment horizontal="right" vertical="center"/>
    </xf>
    <xf numFmtId="0" fontId="1" fillId="0" borderId="0"/>
  </cellStyleXfs>
  <cellXfs count="7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Border="1"/>
    <xf numFmtId="0" fontId="0" fillId="2" borderId="0" xfId="0" applyFill="1"/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3" fillId="2" borderId="0" xfId="0" applyFont="1" applyFill="1" applyAlignment="1">
      <alignment horizontal="center" wrapText="1"/>
    </xf>
    <xf numFmtId="0" fontId="11" fillId="14" borderId="3" xfId="4" applyFont="1" applyFill="1" applyAlignment="1" applyProtection="1">
      <alignment horizontal="center" vertical="center" wrapText="1"/>
      <protection locked="0"/>
    </xf>
    <xf numFmtId="0" fontId="12" fillId="4" borderId="3" xfId="4" applyFont="1" applyFill="1" applyAlignment="1" applyProtection="1">
      <alignment horizontal="center" vertical="center" wrapText="1"/>
    </xf>
    <xf numFmtId="0" fontId="13" fillId="14" borderId="3" xfId="5" applyFill="1" applyBorder="1" applyAlignment="1" applyProtection="1">
      <alignment horizontal="center" vertical="center" wrapText="1"/>
      <protection locked="0"/>
    </xf>
    <xf numFmtId="1" fontId="11" fillId="14" borderId="3" xfId="4" applyNumberFormat="1" applyFont="1" applyFill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1" fontId="14" fillId="14" borderId="4" xfId="4" applyNumberFormat="1" applyFont="1" applyFill="1" applyBorder="1" applyAlignment="1">
      <alignment horizontal="center" vertical="center"/>
      <protection locked="0"/>
    </xf>
    <xf numFmtId="49" fontId="14" fillId="14" borderId="4" xfId="4" applyNumberFormat="1" applyFont="1" applyFill="1" applyBorder="1" applyAlignment="1">
      <alignment horizontal="center" vertical="center"/>
      <protection locked="0"/>
    </xf>
    <xf numFmtId="1" fontId="14" fillId="14" borderId="3" xfId="4" applyNumberFormat="1" applyFont="1" applyFill="1" applyAlignment="1">
      <alignment horizontal="center" vertical="center"/>
      <protection locked="0"/>
    </xf>
    <xf numFmtId="1" fontId="14" fillId="14" borderId="3" xfId="4" applyNumberFormat="1" applyFont="1" applyFill="1" applyAlignment="1" applyProtection="1">
      <alignment horizontal="center" vertical="center"/>
      <protection locked="0"/>
    </xf>
    <xf numFmtId="1" fontId="0" fillId="0" borderId="0" xfId="0" applyNumberFormat="1" applyAlignment="1">
      <alignment horizontal="center" vertical="center"/>
    </xf>
    <xf numFmtId="2" fontId="14" fillId="14" borderId="3" xfId="4" applyNumberFormat="1" applyFont="1" applyFill="1" applyAlignment="1" applyProtection="1">
      <alignment horizontal="center" vertical="center"/>
      <protection locked="0"/>
    </xf>
    <xf numFmtId="9" fontId="0" fillId="0" borderId="0" xfId="1" applyFont="1" applyFill="1" applyAlignment="1">
      <alignment horizontal="center" vertical="center"/>
    </xf>
    <xf numFmtId="1" fontId="0" fillId="0" borderId="0" xfId="0" applyNumberFormat="1"/>
    <xf numFmtId="7" fontId="0" fillId="0" borderId="0" xfId="0" applyNumberFormat="1"/>
    <xf numFmtId="0" fontId="2" fillId="0" borderId="1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40" fontId="8" fillId="5" borderId="11" xfId="2" applyNumberFormat="1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Alignment="1">
      <alignment horizontal="center" vertical="center"/>
    </xf>
    <xf numFmtId="0" fontId="9" fillId="12" borderId="2" xfId="0" applyFont="1" applyFill="1" applyBorder="1" applyAlignment="1"/>
    <xf numFmtId="0" fontId="9" fillId="12" borderId="0" xfId="0" applyFont="1" applyFill="1" applyBorder="1" applyAlignment="1">
      <alignment horizontal="center"/>
    </xf>
    <xf numFmtId="229" fontId="15" fillId="0" borderId="11" xfId="0" applyNumberFormat="1" applyFont="1" applyFill="1" applyBorder="1" applyAlignment="1">
      <alignment horizontal="center" vertical="center" wrapText="1"/>
    </xf>
    <xf numFmtId="207" fontId="2" fillId="0" borderId="11" xfId="0" applyNumberFormat="1" applyFont="1" applyFill="1" applyBorder="1" applyAlignment="1">
      <alignment horizontal="center" vertical="center" wrapText="1"/>
    </xf>
    <xf numFmtId="5" fontId="0" fillId="0" borderId="0" xfId="0" applyNumberFormat="1"/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6" fillId="0" borderId="20" xfId="0" applyFont="1" applyBorder="1" applyAlignment="1">
      <alignment horizontal="left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0" xfId="0" applyFont="1" applyBorder="1" applyAlignment="1">
      <alignment horizontal="left"/>
    </xf>
    <xf numFmtId="207" fontId="2" fillId="2" borderId="1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" fontId="14" fillId="2" borderId="3" xfId="4" applyNumberFormat="1" applyFont="1" applyFill="1" applyAlignment="1">
      <alignment horizontal="center" vertical="center"/>
      <protection locked="0"/>
    </xf>
    <xf numFmtId="0" fontId="93" fillId="0" borderId="0" xfId="0" applyFont="1"/>
    <xf numFmtId="229" fontId="2" fillId="2" borderId="0" xfId="0" applyNumberFormat="1" applyFont="1" applyFill="1" applyBorder="1" applyAlignment="1">
      <alignment horizontal="center" vertical="center" wrapText="1"/>
    </xf>
    <xf numFmtId="2" fontId="14" fillId="2" borderId="3" xfId="4" applyNumberFormat="1" applyFont="1" applyFill="1" applyAlignment="1" applyProtection="1">
      <alignment horizontal="center" vertical="center"/>
      <protection locked="0"/>
    </xf>
    <xf numFmtId="2" fontId="0" fillId="2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7" fontId="0" fillId="0" borderId="0" xfId="0" applyNumberFormat="1" applyFill="1"/>
    <xf numFmtId="0" fontId="9" fillId="0" borderId="0" xfId="0" applyFont="1" applyFill="1" applyBorder="1" applyAlignment="1">
      <alignment vertical="center" wrapText="1"/>
    </xf>
    <xf numFmtId="0" fontId="3" fillId="2" borderId="0" xfId="0" applyFont="1" applyFill="1"/>
    <xf numFmtId="0" fontId="9" fillId="2" borderId="0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229" fontId="2" fillId="0" borderId="11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/>
    <xf numFmtId="0" fontId="9" fillId="15" borderId="27" xfId="0" applyFont="1" applyFill="1" applyBorder="1" applyAlignment="1">
      <alignment horizontal="right" wrapText="1"/>
    </xf>
    <xf numFmtId="10" fontId="9" fillId="15" borderId="27" xfId="0" applyNumberFormat="1" applyFont="1" applyFill="1" applyBorder="1"/>
    <xf numFmtId="9" fontId="8" fillId="5" borderId="11" xfId="2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92" fillId="0" borderId="11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center"/>
    </xf>
    <xf numFmtId="0" fontId="9" fillId="9" borderId="11" xfId="0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4" borderId="27" xfId="0" applyFont="1" applyFill="1" applyBorder="1" applyAlignment="1">
      <alignment horizontal="center"/>
    </xf>
    <xf numFmtId="0" fontId="9" fillId="6" borderId="0" xfId="0" applyFont="1" applyFill="1" applyAlignment="1">
      <alignment horizontal="center" vertical="center"/>
    </xf>
    <xf numFmtId="0" fontId="9" fillId="8" borderId="11" xfId="0" applyFont="1" applyFill="1" applyBorder="1" applyAlignment="1">
      <alignment horizontal="center" vertical="center" wrapText="1"/>
    </xf>
    <xf numFmtId="0" fontId="9" fillId="11" borderId="27" xfId="0" applyFont="1" applyFill="1" applyBorder="1" applyAlignment="1">
      <alignment horizontal="center"/>
    </xf>
    <xf numFmtId="0" fontId="9" fillId="7" borderId="27" xfId="0" applyFont="1" applyFill="1" applyBorder="1" applyAlignment="1">
      <alignment horizontal="center" vertical="center"/>
    </xf>
    <xf numFmtId="0" fontId="9" fillId="31" borderId="11" xfId="0" applyFont="1" applyFill="1" applyBorder="1" applyAlignment="1">
      <alignment horizontal="center" vertical="center" wrapText="1"/>
    </xf>
    <xf numFmtId="0" fontId="9" fillId="15" borderId="27" xfId="0" applyFont="1" applyFill="1" applyBorder="1" applyAlignment="1">
      <alignment horizontal="center" vertical="center" wrapText="1"/>
    </xf>
    <xf numFmtId="0" fontId="9" fillId="12" borderId="28" xfId="0" applyFont="1" applyFill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9" fillId="12" borderId="0" xfId="0" applyFont="1" applyFill="1" applyAlignment="1">
      <alignment horizontal="center"/>
    </xf>
    <xf numFmtId="0" fontId="9" fillId="12" borderId="2" xfId="0" applyFont="1" applyFill="1" applyBorder="1" applyAlignment="1">
      <alignment horizontal="center"/>
    </xf>
    <xf numFmtId="0" fontId="9" fillId="12" borderId="27" xfId="0" applyFont="1" applyFill="1" applyBorder="1" applyAlignment="1">
      <alignment horizontal="center"/>
    </xf>
  </cellXfs>
  <cellStyles count="619">
    <cellStyle name="_x000a_386grabber=M" xfId="7" xr:uid="{00000000-0005-0000-0000-000000000000}"/>
    <cellStyle name="%" xfId="8" xr:uid="{00000000-0005-0000-0000-000001000000}"/>
    <cellStyle name="*MB Hardwired" xfId="9" xr:uid="{00000000-0005-0000-0000-000002000000}"/>
    <cellStyle name="*MB Input Table Calc" xfId="10" xr:uid="{00000000-0005-0000-0000-000003000000}"/>
    <cellStyle name="*MB Normal" xfId="11" xr:uid="{00000000-0005-0000-0000-000004000000}"/>
    <cellStyle name="*MB Placeholder" xfId="12" xr:uid="{00000000-0005-0000-0000-000005000000}"/>
    <cellStyle name=";;;" xfId="13" xr:uid="{00000000-0005-0000-0000-000006000000}"/>
    <cellStyle name="?? [0]_VERA" xfId="14" xr:uid="{00000000-0005-0000-0000-000007000000}"/>
    <cellStyle name="?????_VERA" xfId="15" xr:uid="{00000000-0005-0000-0000-000008000000}"/>
    <cellStyle name="??_VERA" xfId="16" xr:uid="{00000000-0005-0000-0000-000009000000}"/>
    <cellStyle name="_Copy of HourlyPriceModelv2.01_MattB-Mar2007" xfId="457" xr:uid="{00000000-0005-0000-0000-00000A000000}"/>
    <cellStyle name="_HourlyPrices_NP15_2007-2030_20061222" xfId="458" xr:uid="{00000000-0005-0000-0000-00000B000000}"/>
    <cellStyle name="_HrlyInputs" xfId="459" xr:uid="{00000000-0005-0000-0000-00000C000000}"/>
    <cellStyle name="_MthlyInputs" xfId="460" xr:uid="{00000000-0005-0000-0000-00000D000000}"/>
    <cellStyle name="_NP15" xfId="461" xr:uid="{00000000-0005-0000-0000-00000E000000}"/>
    <cellStyle name="_x0010_“+ˆÉ•?pý¤" xfId="17" xr:uid="{00000000-0005-0000-0000-00000F000000}"/>
    <cellStyle name="0" xfId="462" xr:uid="{00000000-0005-0000-0000-000010000000}"/>
    <cellStyle name="000" xfId="18" xr:uid="{00000000-0005-0000-0000-000011000000}"/>
    <cellStyle name="20% - Accent1 2" xfId="463" xr:uid="{00000000-0005-0000-0000-000012000000}"/>
    <cellStyle name="20% - Accent2 2" xfId="464" xr:uid="{00000000-0005-0000-0000-000013000000}"/>
    <cellStyle name="20% - Accent3 2" xfId="465" xr:uid="{00000000-0005-0000-0000-000014000000}"/>
    <cellStyle name="20% - Accent4 2" xfId="466" xr:uid="{00000000-0005-0000-0000-000015000000}"/>
    <cellStyle name="20% - Accent5 2" xfId="467" xr:uid="{00000000-0005-0000-0000-000016000000}"/>
    <cellStyle name="20% - Accent6 2" xfId="468" xr:uid="{00000000-0005-0000-0000-000017000000}"/>
    <cellStyle name="40% - Accent1 2" xfId="469" xr:uid="{00000000-0005-0000-0000-000018000000}"/>
    <cellStyle name="40% - Accent2 2" xfId="470" xr:uid="{00000000-0005-0000-0000-000019000000}"/>
    <cellStyle name="40% - Accent3 2" xfId="471" xr:uid="{00000000-0005-0000-0000-00001A000000}"/>
    <cellStyle name="40% - Accent4 2" xfId="472" xr:uid="{00000000-0005-0000-0000-00001B000000}"/>
    <cellStyle name="40% - Accent5 2" xfId="473" xr:uid="{00000000-0005-0000-0000-00001C000000}"/>
    <cellStyle name="40% - Accent6 2" xfId="474" xr:uid="{00000000-0005-0000-0000-00001D000000}"/>
    <cellStyle name="Accounting" xfId="19" xr:uid="{00000000-0005-0000-0000-00001E000000}"/>
    <cellStyle name="Actual Date" xfId="20" xr:uid="{00000000-0005-0000-0000-00001F000000}"/>
    <cellStyle name="AFE" xfId="21" xr:uid="{00000000-0005-0000-0000-000020000000}"/>
    <cellStyle name="Arial 10" xfId="22" xr:uid="{00000000-0005-0000-0000-000021000000}"/>
    <cellStyle name="Arial 12" xfId="23" xr:uid="{00000000-0005-0000-0000-000022000000}"/>
    <cellStyle name="ArialNormal" xfId="24" xr:uid="{00000000-0005-0000-0000-000023000000}"/>
    <cellStyle name="Background" xfId="25" xr:uid="{00000000-0005-0000-0000-000024000000}"/>
    <cellStyle name="BalanceSheet" xfId="26" xr:uid="{00000000-0005-0000-0000-000025000000}"/>
    <cellStyle name="basic" xfId="27" xr:uid="{00000000-0005-0000-0000-000026000000}"/>
    <cellStyle name="Biomass" xfId="28" xr:uid="{00000000-0005-0000-0000-000027000000}"/>
    <cellStyle name="Black" xfId="29" xr:uid="{00000000-0005-0000-0000-000028000000}"/>
    <cellStyle name="blank" xfId="30" xr:uid="{00000000-0005-0000-0000-000029000000}"/>
    <cellStyle name="Blue" xfId="31" xr:uid="{00000000-0005-0000-0000-00002A000000}"/>
    <cellStyle name="blue$00" xfId="32" xr:uid="{00000000-0005-0000-0000-00002B000000}"/>
    <cellStyle name="Blue_AC 11-12-04" xfId="33" xr:uid="{00000000-0005-0000-0000-00002C000000}"/>
    <cellStyle name="British Pound" xfId="34" xr:uid="{00000000-0005-0000-0000-00002D000000}"/>
    <cellStyle name="Calc Currency (0)" xfId="35" xr:uid="{00000000-0005-0000-0000-00002E000000}"/>
    <cellStyle name="Calc Currency (2)" xfId="36" xr:uid="{00000000-0005-0000-0000-00002F000000}"/>
    <cellStyle name="Calc Percent (0)" xfId="37" xr:uid="{00000000-0005-0000-0000-000030000000}"/>
    <cellStyle name="Calc Percent (1)" xfId="38" xr:uid="{00000000-0005-0000-0000-000031000000}"/>
    <cellStyle name="Calc Percent (2)" xfId="39" xr:uid="{00000000-0005-0000-0000-000032000000}"/>
    <cellStyle name="Calc Units (0)" xfId="40" xr:uid="{00000000-0005-0000-0000-000033000000}"/>
    <cellStyle name="Calc Units (1)" xfId="41" xr:uid="{00000000-0005-0000-0000-000034000000}"/>
    <cellStyle name="Calc Units (2)" xfId="42" xr:uid="{00000000-0005-0000-0000-000035000000}"/>
    <cellStyle name="Case" xfId="43" xr:uid="{00000000-0005-0000-0000-000036000000}"/>
    <cellStyle name="CashFlow" xfId="44" xr:uid="{00000000-0005-0000-0000-000037000000}"/>
    <cellStyle name="Colhead" xfId="45" xr:uid="{00000000-0005-0000-0000-000038000000}"/>
    <cellStyle name="Comma  - Style1" xfId="46" xr:uid="{00000000-0005-0000-0000-000039000000}"/>
    <cellStyle name="Comma  - Style2" xfId="47" xr:uid="{00000000-0005-0000-0000-00003A000000}"/>
    <cellStyle name="Comma  - Style3" xfId="48" xr:uid="{00000000-0005-0000-0000-00003B000000}"/>
    <cellStyle name="Comma  - Style4" xfId="49" xr:uid="{00000000-0005-0000-0000-00003C000000}"/>
    <cellStyle name="Comma  - Style5" xfId="50" xr:uid="{00000000-0005-0000-0000-00003D000000}"/>
    <cellStyle name="Comma  - Style6" xfId="51" xr:uid="{00000000-0005-0000-0000-00003E000000}"/>
    <cellStyle name="Comma  - Style7" xfId="52" xr:uid="{00000000-0005-0000-0000-00003F000000}"/>
    <cellStyle name="Comma  - Style8" xfId="53" xr:uid="{00000000-0005-0000-0000-000040000000}"/>
    <cellStyle name="Comma (0)" xfId="54" xr:uid="{00000000-0005-0000-0000-000041000000}"/>
    <cellStyle name="Comma [00]" xfId="55" xr:uid="{00000000-0005-0000-0000-000042000000}"/>
    <cellStyle name="Comma [1]" xfId="56" xr:uid="{00000000-0005-0000-0000-000043000000}"/>
    <cellStyle name="Comma [2]" xfId="57" xr:uid="{00000000-0005-0000-0000-000044000000}"/>
    <cellStyle name="Comma 0" xfId="58" xr:uid="{00000000-0005-0000-0000-000045000000}"/>
    <cellStyle name="Comma 0*" xfId="59" xr:uid="{00000000-0005-0000-0000-000046000000}"/>
    <cellStyle name="Comma 10" xfId="475" xr:uid="{00000000-0005-0000-0000-000047000000}"/>
    <cellStyle name="Comma 11" xfId="476" xr:uid="{00000000-0005-0000-0000-000048000000}"/>
    <cellStyle name="Comma 11 2" xfId="477" xr:uid="{00000000-0005-0000-0000-000049000000}"/>
    <cellStyle name="Comma 11 2 2" xfId="478" xr:uid="{00000000-0005-0000-0000-00004A000000}"/>
    <cellStyle name="Comma 11 2 2 2" xfId="479" xr:uid="{00000000-0005-0000-0000-00004B000000}"/>
    <cellStyle name="Comma 11 2 2 2 2" xfId="480" xr:uid="{00000000-0005-0000-0000-00004C000000}"/>
    <cellStyle name="Comma 11 2 2 3" xfId="481" xr:uid="{00000000-0005-0000-0000-00004D000000}"/>
    <cellStyle name="Comma 11 2 3" xfId="482" xr:uid="{00000000-0005-0000-0000-00004E000000}"/>
    <cellStyle name="Comma 11 2 3 2" xfId="483" xr:uid="{00000000-0005-0000-0000-00004F000000}"/>
    <cellStyle name="Comma 11 2 4" xfId="484" xr:uid="{00000000-0005-0000-0000-000050000000}"/>
    <cellStyle name="Comma 11 3" xfId="485" xr:uid="{00000000-0005-0000-0000-000051000000}"/>
    <cellStyle name="Comma 11 3 2" xfId="486" xr:uid="{00000000-0005-0000-0000-000052000000}"/>
    <cellStyle name="Comma 11 4" xfId="487" xr:uid="{00000000-0005-0000-0000-000053000000}"/>
    <cellStyle name="Comma 12" xfId="488" xr:uid="{00000000-0005-0000-0000-000054000000}"/>
    <cellStyle name="Comma 12 2" xfId="489" xr:uid="{00000000-0005-0000-0000-000055000000}"/>
    <cellStyle name="Comma 12 2 2" xfId="490" xr:uid="{00000000-0005-0000-0000-000056000000}"/>
    <cellStyle name="Comma 12 3" xfId="491" xr:uid="{00000000-0005-0000-0000-000057000000}"/>
    <cellStyle name="Comma 13" xfId="492" xr:uid="{00000000-0005-0000-0000-000058000000}"/>
    <cellStyle name="Comma 13 2" xfId="493" xr:uid="{00000000-0005-0000-0000-000059000000}"/>
    <cellStyle name="Comma 13 2 2" xfId="494" xr:uid="{00000000-0005-0000-0000-00005A000000}"/>
    <cellStyle name="Comma 13 3" xfId="495" xr:uid="{00000000-0005-0000-0000-00005B000000}"/>
    <cellStyle name="Comma 14" xfId="496" xr:uid="{00000000-0005-0000-0000-00005C000000}"/>
    <cellStyle name="Comma 14 2" xfId="497" xr:uid="{00000000-0005-0000-0000-00005D000000}"/>
    <cellStyle name="Comma 14 2 2" xfId="498" xr:uid="{00000000-0005-0000-0000-00005E000000}"/>
    <cellStyle name="Comma 14 3" xfId="499" xr:uid="{00000000-0005-0000-0000-00005F000000}"/>
    <cellStyle name="Comma 2" xfId="60" xr:uid="{00000000-0005-0000-0000-000060000000}"/>
    <cellStyle name="Comma 2 2" xfId="61" xr:uid="{00000000-0005-0000-0000-000061000000}"/>
    <cellStyle name="Comma 3" xfId="62" xr:uid="{00000000-0005-0000-0000-000062000000}"/>
    <cellStyle name="Comma 4" xfId="63" xr:uid="{00000000-0005-0000-0000-000063000000}"/>
    <cellStyle name="Comma 5" xfId="64" xr:uid="{00000000-0005-0000-0000-000064000000}"/>
    <cellStyle name="Comma 5 2" xfId="500" xr:uid="{00000000-0005-0000-0000-000065000000}"/>
    <cellStyle name="Comma 6" xfId="65" xr:uid="{00000000-0005-0000-0000-000066000000}"/>
    <cellStyle name="Comma 7" xfId="66" xr:uid="{00000000-0005-0000-0000-000067000000}"/>
    <cellStyle name="Comma 7 2" xfId="67" xr:uid="{00000000-0005-0000-0000-000068000000}"/>
    <cellStyle name="Comma 8" xfId="501" xr:uid="{00000000-0005-0000-0000-000069000000}"/>
    <cellStyle name="Comma 9" xfId="502" xr:uid="{00000000-0005-0000-0000-00006A000000}"/>
    <cellStyle name="Comma[1]" xfId="68" xr:uid="{00000000-0005-0000-0000-00006B000000}"/>
    <cellStyle name="Comma[2]" xfId="69" xr:uid="{00000000-0005-0000-0000-00006C000000}"/>
    <cellStyle name="Comma0" xfId="70" xr:uid="{00000000-0005-0000-0000-00006D000000}"/>
    <cellStyle name="Comma0 2" xfId="71" xr:uid="{00000000-0005-0000-0000-00006E000000}"/>
    <cellStyle name="Comma0 3" xfId="72" xr:uid="{00000000-0005-0000-0000-00006F000000}"/>
    <cellStyle name="Copied" xfId="73" xr:uid="{00000000-0005-0000-0000-000070000000}"/>
    <cellStyle name="Currency ($)" xfId="74" xr:uid="{00000000-0005-0000-0000-000071000000}"/>
    <cellStyle name="Currency (3)" xfId="75" xr:uid="{00000000-0005-0000-0000-000072000000}"/>
    <cellStyle name="Currency [$0]" xfId="76" xr:uid="{00000000-0005-0000-0000-000073000000}"/>
    <cellStyle name="Currency [£0]" xfId="77" xr:uid="{00000000-0005-0000-0000-000074000000}"/>
    <cellStyle name="Currency [00]" xfId="78" xr:uid="{00000000-0005-0000-0000-000075000000}"/>
    <cellStyle name="Currency [1]" xfId="79" xr:uid="{00000000-0005-0000-0000-000076000000}"/>
    <cellStyle name="Currency [2]" xfId="80" xr:uid="{00000000-0005-0000-0000-000077000000}"/>
    <cellStyle name="Currency 0" xfId="81" xr:uid="{00000000-0005-0000-0000-000078000000}"/>
    <cellStyle name="Currency 2" xfId="82" xr:uid="{00000000-0005-0000-0000-000079000000}"/>
    <cellStyle name="Currency 2 2" xfId="83" xr:uid="{00000000-0005-0000-0000-00007A000000}"/>
    <cellStyle name="Currency 3" xfId="84" xr:uid="{00000000-0005-0000-0000-00007B000000}"/>
    <cellStyle name="Currency 3 2" xfId="503" xr:uid="{00000000-0005-0000-0000-00007C000000}"/>
    <cellStyle name="Currency 4" xfId="85" xr:uid="{00000000-0005-0000-0000-00007D000000}"/>
    <cellStyle name="Currency 5" xfId="86" xr:uid="{00000000-0005-0000-0000-00007E000000}"/>
    <cellStyle name="Currency 5 2" xfId="87" xr:uid="{00000000-0005-0000-0000-00007F000000}"/>
    <cellStyle name="Currency 6" xfId="504" xr:uid="{00000000-0005-0000-0000-000080000000}"/>
    <cellStyle name="Currency 7" xfId="505" xr:uid="{00000000-0005-0000-0000-000081000000}"/>
    <cellStyle name="Currency 8" xfId="506" xr:uid="{00000000-0005-0000-0000-000082000000}"/>
    <cellStyle name="Currency 8 2" xfId="507" xr:uid="{00000000-0005-0000-0000-000083000000}"/>
    <cellStyle name="Currency 8 2 2" xfId="508" xr:uid="{00000000-0005-0000-0000-000084000000}"/>
    <cellStyle name="Currency 8 3" xfId="509" xr:uid="{00000000-0005-0000-0000-000085000000}"/>
    <cellStyle name="Currency[1]" xfId="88" xr:uid="{00000000-0005-0000-0000-000086000000}"/>
    <cellStyle name="Currency[2]" xfId="89" xr:uid="{00000000-0005-0000-0000-000087000000}"/>
    <cellStyle name="Currency0" xfId="90" xr:uid="{00000000-0005-0000-0000-000088000000}"/>
    <cellStyle name="Currency0 2" xfId="91" xr:uid="{00000000-0005-0000-0000-000089000000}"/>
    <cellStyle name="Currency0 3" xfId="92" xr:uid="{00000000-0005-0000-0000-00008A000000}"/>
    <cellStyle name="Currency0_Inputs" xfId="93" xr:uid="{00000000-0005-0000-0000-00008B000000}"/>
    <cellStyle name="Currency1" xfId="94" xr:uid="{00000000-0005-0000-0000-00008C000000}"/>
    <cellStyle name="Currency2" xfId="95" xr:uid="{00000000-0005-0000-0000-00008D000000}"/>
    <cellStyle name="Date" xfId="96" xr:uid="{00000000-0005-0000-0000-00008E000000}"/>
    <cellStyle name="Date 2" xfId="97" xr:uid="{00000000-0005-0000-0000-00008F000000}"/>
    <cellStyle name="Date 3" xfId="98" xr:uid="{00000000-0005-0000-0000-000090000000}"/>
    <cellStyle name="Date Aligned" xfId="99" xr:uid="{00000000-0005-0000-0000-000091000000}"/>
    <cellStyle name="Date Short" xfId="100" xr:uid="{00000000-0005-0000-0000-000092000000}"/>
    <cellStyle name="Date_Inputs" xfId="101" xr:uid="{00000000-0005-0000-0000-000093000000}"/>
    <cellStyle name="Date1" xfId="102" xr:uid="{00000000-0005-0000-0000-000094000000}"/>
    <cellStyle name="Dates" xfId="103" xr:uid="{00000000-0005-0000-0000-000095000000}"/>
    <cellStyle name="DateYear" xfId="104" xr:uid="{00000000-0005-0000-0000-000096000000}"/>
    <cellStyle name="DELTA" xfId="105" xr:uid="{00000000-0005-0000-0000-000097000000}"/>
    <cellStyle name="Dollar" xfId="106" xr:uid="{00000000-0005-0000-0000-000098000000}"/>
    <cellStyle name="Dollar1" xfId="107" xr:uid="{00000000-0005-0000-0000-000099000000}"/>
    <cellStyle name="Dollar1Blue" xfId="108" xr:uid="{00000000-0005-0000-0000-00009A000000}"/>
    <cellStyle name="Dollar2" xfId="109" xr:uid="{00000000-0005-0000-0000-00009B000000}"/>
    <cellStyle name="Dollars" xfId="110" xr:uid="{00000000-0005-0000-0000-00009C000000}"/>
    <cellStyle name="Dollars &amp; Cents" xfId="111" xr:uid="{00000000-0005-0000-0000-00009D000000}"/>
    <cellStyle name="DollarWhole" xfId="112" xr:uid="{00000000-0005-0000-0000-00009E000000}"/>
    <cellStyle name="Dotted Line" xfId="113" xr:uid="{00000000-0005-0000-0000-00009F000000}"/>
    <cellStyle name="Double Accounting" xfId="114" xr:uid="{00000000-0005-0000-0000-0000A0000000}"/>
    <cellStyle name="Enter Currency (0)" xfId="115" xr:uid="{00000000-0005-0000-0000-0000A1000000}"/>
    <cellStyle name="Enter Currency (2)" xfId="116" xr:uid="{00000000-0005-0000-0000-0000A2000000}"/>
    <cellStyle name="Enter Units (0)" xfId="117" xr:uid="{00000000-0005-0000-0000-0000A3000000}"/>
    <cellStyle name="Enter Units (1)" xfId="118" xr:uid="{00000000-0005-0000-0000-0000A4000000}"/>
    <cellStyle name="Enter Units (2)" xfId="119" xr:uid="{00000000-0005-0000-0000-0000A5000000}"/>
    <cellStyle name="Entered" xfId="120" xr:uid="{00000000-0005-0000-0000-0000A6000000}"/>
    <cellStyle name="Euro" xfId="121" xr:uid="{00000000-0005-0000-0000-0000A7000000}"/>
    <cellStyle name="Fixed" xfId="122" xr:uid="{00000000-0005-0000-0000-0000A8000000}"/>
    <cellStyle name="Fixed 2" xfId="123" xr:uid="{00000000-0005-0000-0000-0000A9000000}"/>
    <cellStyle name="Fixed 3" xfId="124" xr:uid="{00000000-0005-0000-0000-0000AA000000}"/>
    <cellStyle name="Fixed_TEPPC model FINAL" xfId="125" xr:uid="{00000000-0005-0000-0000-0000AB000000}"/>
    <cellStyle name="Footnote" xfId="126" xr:uid="{00000000-0005-0000-0000-0000AC000000}"/>
    <cellStyle name="fred" xfId="127" xr:uid="{00000000-0005-0000-0000-0000AD000000}"/>
    <cellStyle name="Fred%" xfId="128" xr:uid="{00000000-0005-0000-0000-0000AE000000}"/>
    <cellStyle name="Full Date" xfId="129" xr:uid="{00000000-0005-0000-0000-0000AF000000}"/>
    <cellStyle name="GENERAL" xfId="130" xr:uid="{00000000-0005-0000-0000-0000B0000000}"/>
    <cellStyle name="Gray Border" xfId="131" xr:uid="{00000000-0005-0000-0000-0000B1000000}"/>
    <cellStyle name="Green" xfId="132" xr:uid="{00000000-0005-0000-0000-0000B2000000}"/>
    <cellStyle name="Grey" xfId="133" xr:uid="{00000000-0005-0000-0000-0000B3000000}"/>
    <cellStyle name="GrowthRate" xfId="134" xr:uid="{00000000-0005-0000-0000-0000B4000000}"/>
    <cellStyle name="hard no." xfId="135" xr:uid="{00000000-0005-0000-0000-0000B5000000}"/>
    <cellStyle name="Hard Percent" xfId="136" xr:uid="{00000000-0005-0000-0000-0000B6000000}"/>
    <cellStyle name="Header" xfId="137" xr:uid="{00000000-0005-0000-0000-0000B7000000}"/>
    <cellStyle name="Header1" xfId="138" xr:uid="{00000000-0005-0000-0000-0000B8000000}"/>
    <cellStyle name="Header2" xfId="139" xr:uid="{00000000-0005-0000-0000-0000B9000000}"/>
    <cellStyle name="Heading" xfId="140" xr:uid="{00000000-0005-0000-0000-0000BA000000}"/>
    <cellStyle name="Heading 1 10" xfId="141" xr:uid="{00000000-0005-0000-0000-0000BB000000}"/>
    <cellStyle name="Heading 1 11" xfId="142" xr:uid="{00000000-0005-0000-0000-0000BC000000}"/>
    <cellStyle name="Heading 1 12" xfId="143" xr:uid="{00000000-0005-0000-0000-0000BD000000}"/>
    <cellStyle name="Heading 1 13" xfId="144" xr:uid="{00000000-0005-0000-0000-0000BE000000}"/>
    <cellStyle name="Heading 1 14" xfId="145" xr:uid="{00000000-0005-0000-0000-0000BF000000}"/>
    <cellStyle name="Heading 1 2" xfId="146" xr:uid="{00000000-0005-0000-0000-0000C0000000}"/>
    <cellStyle name="Heading 1 3" xfId="147" xr:uid="{00000000-0005-0000-0000-0000C1000000}"/>
    <cellStyle name="Heading 1 4" xfId="148" xr:uid="{00000000-0005-0000-0000-0000C2000000}"/>
    <cellStyle name="Heading 1 5" xfId="149" xr:uid="{00000000-0005-0000-0000-0000C3000000}"/>
    <cellStyle name="Heading 1 6" xfId="150" xr:uid="{00000000-0005-0000-0000-0000C4000000}"/>
    <cellStyle name="Heading 1 7" xfId="151" xr:uid="{00000000-0005-0000-0000-0000C5000000}"/>
    <cellStyle name="Heading 1 8" xfId="152" xr:uid="{00000000-0005-0000-0000-0000C6000000}"/>
    <cellStyle name="Heading 1 9" xfId="153" xr:uid="{00000000-0005-0000-0000-0000C7000000}"/>
    <cellStyle name="Heading 2 10" xfId="154" xr:uid="{00000000-0005-0000-0000-0000C8000000}"/>
    <cellStyle name="Heading 2 11" xfId="155" xr:uid="{00000000-0005-0000-0000-0000C9000000}"/>
    <cellStyle name="Heading 2 12" xfId="156" xr:uid="{00000000-0005-0000-0000-0000CA000000}"/>
    <cellStyle name="Heading 2 13" xfId="157" xr:uid="{00000000-0005-0000-0000-0000CB000000}"/>
    <cellStyle name="Heading 2 14" xfId="158" xr:uid="{00000000-0005-0000-0000-0000CC000000}"/>
    <cellStyle name="Heading 2 2" xfId="159" xr:uid="{00000000-0005-0000-0000-0000CD000000}"/>
    <cellStyle name="Heading 2 3" xfId="160" xr:uid="{00000000-0005-0000-0000-0000CE000000}"/>
    <cellStyle name="Heading 2 4" xfId="161" xr:uid="{00000000-0005-0000-0000-0000CF000000}"/>
    <cellStyle name="Heading 2 5" xfId="162" xr:uid="{00000000-0005-0000-0000-0000D0000000}"/>
    <cellStyle name="Heading 2 6" xfId="163" xr:uid="{00000000-0005-0000-0000-0000D1000000}"/>
    <cellStyle name="Heading 2 7" xfId="164" xr:uid="{00000000-0005-0000-0000-0000D2000000}"/>
    <cellStyle name="Heading 2 8" xfId="165" xr:uid="{00000000-0005-0000-0000-0000D3000000}"/>
    <cellStyle name="Heading 2 9" xfId="166" xr:uid="{00000000-0005-0000-0000-0000D4000000}"/>
    <cellStyle name="Heading Left" xfId="167" xr:uid="{00000000-0005-0000-0000-0000D5000000}"/>
    <cellStyle name="Heading Right" xfId="168" xr:uid="{00000000-0005-0000-0000-0000D6000000}"/>
    <cellStyle name="Heading1" xfId="169" xr:uid="{00000000-0005-0000-0000-0000D7000000}"/>
    <cellStyle name="Heading2" xfId="170" xr:uid="{00000000-0005-0000-0000-0000D8000000}"/>
    <cellStyle name="HeadingS" xfId="171" xr:uid="{00000000-0005-0000-0000-0000D9000000}"/>
    <cellStyle name="HIGHLIGHT" xfId="172" xr:uid="{00000000-0005-0000-0000-0000DA000000}"/>
    <cellStyle name="Hyperlink" xfId="5" builtinId="8"/>
    <cellStyle name="Hyperlink 2" xfId="173" xr:uid="{00000000-0005-0000-0000-0000DC000000}"/>
    <cellStyle name="IncomeStatement" xfId="174" xr:uid="{00000000-0005-0000-0000-0000DD000000}"/>
    <cellStyle name="Input % [1]" xfId="175" xr:uid="{00000000-0005-0000-0000-0000DE000000}"/>
    <cellStyle name="Input % [2]" xfId="176" xr:uid="{00000000-0005-0000-0000-0000DF000000}"/>
    <cellStyle name="Input [0]" xfId="177" xr:uid="{00000000-0005-0000-0000-0000E0000000}"/>
    <cellStyle name="Input [yellow]" xfId="178" xr:uid="{00000000-0005-0000-0000-0000E1000000}"/>
    <cellStyle name="Input no $ [0]" xfId="179" xr:uid="{00000000-0005-0000-0000-0000E2000000}"/>
    <cellStyle name="input.title" xfId="180" xr:uid="{00000000-0005-0000-0000-0000E3000000}"/>
    <cellStyle name="Input2" xfId="4" xr:uid="{00000000-0005-0000-0000-0000E4000000}"/>
    <cellStyle name="Lable8Left_Def" xfId="181" xr:uid="{00000000-0005-0000-0000-0000E5000000}"/>
    <cellStyle name="Link Currency (0)" xfId="182" xr:uid="{00000000-0005-0000-0000-0000E6000000}"/>
    <cellStyle name="Link Currency (2)" xfId="183" xr:uid="{00000000-0005-0000-0000-0000E7000000}"/>
    <cellStyle name="Link Units (0)" xfId="184" xr:uid="{00000000-0005-0000-0000-0000E8000000}"/>
    <cellStyle name="Link Units (1)" xfId="185" xr:uid="{00000000-0005-0000-0000-0000E9000000}"/>
    <cellStyle name="Link Units (2)" xfId="186" xr:uid="{00000000-0005-0000-0000-0000EA000000}"/>
    <cellStyle name="list" xfId="187" xr:uid="{00000000-0005-0000-0000-0000EB000000}"/>
    <cellStyle name="locked" xfId="188" xr:uid="{00000000-0005-0000-0000-0000EC000000}"/>
    <cellStyle name="Margins" xfId="189" xr:uid="{00000000-0005-0000-0000-0000ED000000}"/>
    <cellStyle name="Month Date" xfId="190" xr:uid="{00000000-0005-0000-0000-0000EE000000}"/>
    <cellStyle name="MS_Hebrew" xfId="191" xr:uid="{00000000-0005-0000-0000-0000EF000000}"/>
    <cellStyle name="Multiple" xfId="192" xr:uid="{00000000-0005-0000-0000-0000F0000000}"/>
    <cellStyle name="Multiple [0]" xfId="193" xr:uid="{00000000-0005-0000-0000-0000F1000000}"/>
    <cellStyle name="Multiple [1]" xfId="194" xr:uid="{00000000-0005-0000-0000-0000F2000000}"/>
    <cellStyle name="Multiple_~0055150" xfId="195" xr:uid="{00000000-0005-0000-0000-0000F3000000}"/>
    <cellStyle name="NEWMULTIPLE" xfId="196" xr:uid="{00000000-0005-0000-0000-0000F4000000}"/>
    <cellStyle name="no dec" xfId="197" xr:uid="{00000000-0005-0000-0000-0000F5000000}"/>
    <cellStyle name="Normal" xfId="0" builtinId="0"/>
    <cellStyle name="Normal - Style1" xfId="198" xr:uid="{00000000-0005-0000-0000-0000F7000000}"/>
    <cellStyle name="Normal - Style2" xfId="199" xr:uid="{00000000-0005-0000-0000-0000F8000000}"/>
    <cellStyle name="Normal - Style3" xfId="200" xr:uid="{00000000-0005-0000-0000-0000F9000000}"/>
    <cellStyle name="Normal - Style4" xfId="201" xr:uid="{00000000-0005-0000-0000-0000FA000000}"/>
    <cellStyle name="Normal - Style5" xfId="202" xr:uid="{00000000-0005-0000-0000-0000FB000000}"/>
    <cellStyle name="Normal - Style6" xfId="203" xr:uid="{00000000-0005-0000-0000-0000FC000000}"/>
    <cellStyle name="Normal - Style7" xfId="204" xr:uid="{00000000-0005-0000-0000-0000FD000000}"/>
    <cellStyle name="Normal - Style8" xfId="205" xr:uid="{00000000-0005-0000-0000-0000FE000000}"/>
    <cellStyle name="Normal 10" xfId="206" xr:uid="{00000000-0005-0000-0000-0000FF000000}"/>
    <cellStyle name="Normal 11" xfId="207" xr:uid="{00000000-0005-0000-0000-000000010000}"/>
    <cellStyle name="Normal 11 2" xfId="510" xr:uid="{00000000-0005-0000-0000-000001010000}"/>
    <cellStyle name="Normal 11 2 2" xfId="511" xr:uid="{00000000-0005-0000-0000-000002010000}"/>
    <cellStyle name="Normal 11 3" xfId="512" xr:uid="{00000000-0005-0000-0000-000003010000}"/>
    <cellStyle name="Normal 12" xfId="208" xr:uid="{00000000-0005-0000-0000-000004010000}"/>
    <cellStyle name="Normal 12 2" xfId="513" xr:uid="{00000000-0005-0000-0000-000005010000}"/>
    <cellStyle name="Normal 12 2 2" xfId="514" xr:uid="{00000000-0005-0000-0000-000006010000}"/>
    <cellStyle name="Normal 12 3" xfId="515" xr:uid="{00000000-0005-0000-0000-000007010000}"/>
    <cellStyle name="Normal 13" xfId="209" xr:uid="{00000000-0005-0000-0000-000008010000}"/>
    <cellStyle name="Normal 14" xfId="210" xr:uid="{00000000-0005-0000-0000-000009010000}"/>
    <cellStyle name="Normal 15" xfId="211" xr:uid="{00000000-0005-0000-0000-00000A010000}"/>
    <cellStyle name="Normal 16" xfId="212" xr:uid="{00000000-0005-0000-0000-00000B010000}"/>
    <cellStyle name="Normal 16 2" xfId="516" xr:uid="{00000000-0005-0000-0000-00000C010000}"/>
    <cellStyle name="Normal 16_E3 model inputs for comparison" xfId="517" xr:uid="{00000000-0005-0000-0000-00000D010000}"/>
    <cellStyle name="Normal 17" xfId="213" xr:uid="{00000000-0005-0000-0000-00000E010000}"/>
    <cellStyle name="Normal 17 2" xfId="214" xr:uid="{00000000-0005-0000-0000-00000F010000}"/>
    <cellStyle name="Normal 18" xfId="215" xr:uid="{00000000-0005-0000-0000-000010010000}"/>
    <cellStyle name="Normal 18 2" xfId="216" xr:uid="{00000000-0005-0000-0000-000011010000}"/>
    <cellStyle name="Normal 2" xfId="3" xr:uid="{00000000-0005-0000-0000-000012010000}"/>
    <cellStyle name="Normal 2 2" xfId="217" xr:uid="{00000000-0005-0000-0000-000013010000}"/>
    <cellStyle name="Normal 2 2 2" xfId="218" xr:uid="{00000000-0005-0000-0000-000014010000}"/>
    <cellStyle name="Normal 2 3" xfId="219" xr:uid="{00000000-0005-0000-0000-000015010000}"/>
    <cellStyle name="Normal 2 3 2" xfId="220" xr:uid="{00000000-0005-0000-0000-000016010000}"/>
    <cellStyle name="Normal 2 4" xfId="221" xr:uid="{00000000-0005-0000-0000-000017010000}"/>
    <cellStyle name="Normal 2 5" xfId="222" xr:uid="{00000000-0005-0000-0000-000018010000}"/>
    <cellStyle name="Normal 2_Bid List Projects" xfId="223" xr:uid="{00000000-0005-0000-0000-000019010000}"/>
    <cellStyle name="Normal 221" xfId="618" xr:uid="{00000000-0005-0000-0000-00001A010000}"/>
    <cellStyle name="Normal 3" xfId="224" xr:uid="{00000000-0005-0000-0000-00001B010000}"/>
    <cellStyle name="Normal 4" xfId="2" xr:uid="{00000000-0005-0000-0000-00001C010000}"/>
    <cellStyle name="Normal 4 2" xfId="6" xr:uid="{00000000-0005-0000-0000-00001D010000}"/>
    <cellStyle name="Normal 4_Fossil Build" xfId="225" xr:uid="{00000000-0005-0000-0000-00001E010000}"/>
    <cellStyle name="Normal 5" xfId="226" xr:uid="{00000000-0005-0000-0000-00001F010000}"/>
    <cellStyle name="Normal 6" xfId="227" xr:uid="{00000000-0005-0000-0000-000020010000}"/>
    <cellStyle name="Normal 6 2" xfId="228" xr:uid="{00000000-0005-0000-0000-000021010000}"/>
    <cellStyle name="Normal 6 2 2" xfId="518" xr:uid="{00000000-0005-0000-0000-000022010000}"/>
    <cellStyle name="Normal 6 2 2 2" xfId="519" xr:uid="{00000000-0005-0000-0000-000023010000}"/>
    <cellStyle name="Normal 6 2 2 2 2" xfId="520" xr:uid="{00000000-0005-0000-0000-000024010000}"/>
    <cellStyle name="Normal 6 2 2 2 2 2" xfId="521" xr:uid="{00000000-0005-0000-0000-000025010000}"/>
    <cellStyle name="Normal 6 2 2 2 3" xfId="522" xr:uid="{00000000-0005-0000-0000-000026010000}"/>
    <cellStyle name="Normal 6 2 2 3" xfId="523" xr:uid="{00000000-0005-0000-0000-000027010000}"/>
    <cellStyle name="Normal 6 2 2 3 2" xfId="524" xr:uid="{00000000-0005-0000-0000-000028010000}"/>
    <cellStyle name="Normal 6 2 2 3 2 2" xfId="525" xr:uid="{00000000-0005-0000-0000-000029010000}"/>
    <cellStyle name="Normal 6 2 2 3 3" xfId="526" xr:uid="{00000000-0005-0000-0000-00002A010000}"/>
    <cellStyle name="Normal 6 2 2 4" xfId="527" xr:uid="{00000000-0005-0000-0000-00002B010000}"/>
    <cellStyle name="Normal 6 2 2 4 2" xfId="528" xr:uid="{00000000-0005-0000-0000-00002C010000}"/>
    <cellStyle name="Normal 6 2 2 5" xfId="529" xr:uid="{00000000-0005-0000-0000-00002D010000}"/>
    <cellStyle name="Normal 6 2 3" xfId="530" xr:uid="{00000000-0005-0000-0000-00002E010000}"/>
    <cellStyle name="Normal 6 2 3 2" xfId="531" xr:uid="{00000000-0005-0000-0000-00002F010000}"/>
    <cellStyle name="Normal 6 2 4" xfId="532" xr:uid="{00000000-0005-0000-0000-000030010000}"/>
    <cellStyle name="Normal 6 3" xfId="533" xr:uid="{00000000-0005-0000-0000-000031010000}"/>
    <cellStyle name="Normal 6 3 2" xfId="534" xr:uid="{00000000-0005-0000-0000-000032010000}"/>
    <cellStyle name="Normal 6 3 2 2" xfId="535" xr:uid="{00000000-0005-0000-0000-000033010000}"/>
    <cellStyle name="Normal 6 3 3" xfId="536" xr:uid="{00000000-0005-0000-0000-000034010000}"/>
    <cellStyle name="Normal 6 4" xfId="537" xr:uid="{00000000-0005-0000-0000-000035010000}"/>
    <cellStyle name="Normal 6 4 2" xfId="538" xr:uid="{00000000-0005-0000-0000-000036010000}"/>
    <cellStyle name="Normal 6 4 2 2" xfId="539" xr:uid="{00000000-0005-0000-0000-000037010000}"/>
    <cellStyle name="Normal 6 4 3" xfId="540" xr:uid="{00000000-0005-0000-0000-000038010000}"/>
    <cellStyle name="Normal 6 4 3 2" xfId="541" xr:uid="{00000000-0005-0000-0000-000039010000}"/>
    <cellStyle name="Normal 6 4 4" xfId="542" xr:uid="{00000000-0005-0000-0000-00003A010000}"/>
    <cellStyle name="Normal 6 5" xfId="543" xr:uid="{00000000-0005-0000-0000-00003B010000}"/>
    <cellStyle name="Normal 6 5 2" xfId="544" xr:uid="{00000000-0005-0000-0000-00003C010000}"/>
    <cellStyle name="Normal 6 5 2 2" xfId="545" xr:uid="{00000000-0005-0000-0000-00003D010000}"/>
    <cellStyle name="Normal 6 5 2 2 2" xfId="546" xr:uid="{00000000-0005-0000-0000-00003E010000}"/>
    <cellStyle name="Normal 6 5 2 3" xfId="547" xr:uid="{00000000-0005-0000-0000-00003F010000}"/>
    <cellStyle name="Normal 6 5 3" xfId="548" xr:uid="{00000000-0005-0000-0000-000040010000}"/>
    <cellStyle name="Normal 6 5 3 2" xfId="549" xr:uid="{00000000-0005-0000-0000-000041010000}"/>
    <cellStyle name="Normal 6 5 4" xfId="550" xr:uid="{00000000-0005-0000-0000-000042010000}"/>
    <cellStyle name="Normal 6 6" xfId="551" xr:uid="{00000000-0005-0000-0000-000043010000}"/>
    <cellStyle name="Normal 6 6 2" xfId="552" xr:uid="{00000000-0005-0000-0000-000044010000}"/>
    <cellStyle name="Normal 6 7" xfId="553" xr:uid="{00000000-0005-0000-0000-000045010000}"/>
    <cellStyle name="Normal 6_Jan13DRbudget" xfId="554" xr:uid="{00000000-0005-0000-0000-000046010000}"/>
    <cellStyle name="Normal 7" xfId="229" xr:uid="{00000000-0005-0000-0000-000047010000}"/>
    <cellStyle name="Normal 7 2" xfId="555" xr:uid="{00000000-0005-0000-0000-000048010000}"/>
    <cellStyle name="Normal 8" xfId="230" xr:uid="{00000000-0005-0000-0000-000049010000}"/>
    <cellStyle name="Normal 8 2" xfId="556" xr:uid="{00000000-0005-0000-0000-00004A010000}"/>
    <cellStyle name="Normal 9" xfId="231" xr:uid="{00000000-0005-0000-0000-00004B010000}"/>
    <cellStyle name="Normal 9 2" xfId="557" xr:uid="{00000000-0005-0000-0000-00004C010000}"/>
    <cellStyle name="NormalGB" xfId="232" xr:uid="{00000000-0005-0000-0000-00004D010000}"/>
    <cellStyle name="Num0Un" xfId="233" xr:uid="{00000000-0005-0000-0000-00004E010000}"/>
    <cellStyle name="Num1" xfId="234" xr:uid="{00000000-0005-0000-0000-00004F010000}"/>
    <cellStyle name="Num1Blue" xfId="235" xr:uid="{00000000-0005-0000-0000-000050010000}"/>
    <cellStyle name="Num2" xfId="236" xr:uid="{00000000-0005-0000-0000-000051010000}"/>
    <cellStyle name="Num2Un" xfId="237" xr:uid="{00000000-0005-0000-0000-000052010000}"/>
    <cellStyle name="Number no Dec" xfId="238" xr:uid="{00000000-0005-0000-0000-000053010000}"/>
    <cellStyle name="Number no Dec 2" xfId="239" xr:uid="{00000000-0005-0000-0000-000054010000}"/>
    <cellStyle name="Number no Dec 3" xfId="240" xr:uid="{00000000-0005-0000-0000-000055010000}"/>
    <cellStyle name="Number no Dec 4" xfId="241" xr:uid="{00000000-0005-0000-0000-000056010000}"/>
    <cellStyle name="Number no Dec_Controls" xfId="242" xr:uid="{00000000-0005-0000-0000-000057010000}"/>
    <cellStyle name="Number0" xfId="243" xr:uid="{00000000-0005-0000-0000-000058010000}"/>
    <cellStyle name="Number1" xfId="244" xr:uid="{00000000-0005-0000-0000-000059010000}"/>
    <cellStyle name="Number2" xfId="245" xr:uid="{00000000-0005-0000-0000-00005A010000}"/>
    <cellStyle name="Outline" xfId="246" xr:uid="{00000000-0005-0000-0000-00005B010000}"/>
    <cellStyle name="Outline 2" xfId="247" xr:uid="{00000000-0005-0000-0000-00005C010000}"/>
    <cellStyle name="Output Amounts" xfId="248" xr:uid="{00000000-0005-0000-0000-00005D010000}"/>
    <cellStyle name="Output Column Headings" xfId="249" xr:uid="{00000000-0005-0000-0000-00005E010000}"/>
    <cellStyle name="Output Line Items" xfId="250" xr:uid="{00000000-0005-0000-0000-00005F010000}"/>
    <cellStyle name="Output Report Heading" xfId="251" xr:uid="{00000000-0005-0000-0000-000060010000}"/>
    <cellStyle name="Output Report Title" xfId="252" xr:uid="{00000000-0005-0000-0000-000061010000}"/>
    <cellStyle name="Page Number" xfId="253" xr:uid="{00000000-0005-0000-0000-000062010000}"/>
    <cellStyle name="Paragraph text" xfId="254" xr:uid="{00000000-0005-0000-0000-000063010000}"/>
    <cellStyle name="Parens (1)" xfId="255" xr:uid="{00000000-0005-0000-0000-000064010000}"/>
    <cellStyle name="pb_page_heading_LS" xfId="256" xr:uid="{00000000-0005-0000-0000-000065010000}"/>
    <cellStyle name="Perc1" xfId="257" xr:uid="{00000000-0005-0000-0000-000066010000}"/>
    <cellStyle name="Percent" xfId="1" builtinId="5"/>
    <cellStyle name="Percent (0)" xfId="258" xr:uid="{00000000-0005-0000-0000-000068010000}"/>
    <cellStyle name="Percent [0]" xfId="259" xr:uid="{00000000-0005-0000-0000-000069010000}"/>
    <cellStyle name="Percent [00]" xfId="260" xr:uid="{00000000-0005-0000-0000-00006A010000}"/>
    <cellStyle name="Percent [1]" xfId="261" xr:uid="{00000000-0005-0000-0000-00006B010000}"/>
    <cellStyle name="Percent [2]" xfId="262" xr:uid="{00000000-0005-0000-0000-00006C010000}"/>
    <cellStyle name="Percent 10" xfId="263" xr:uid="{00000000-0005-0000-0000-00006D010000}"/>
    <cellStyle name="Percent 10 2" xfId="558" xr:uid="{00000000-0005-0000-0000-00006E010000}"/>
    <cellStyle name="Percent 11" xfId="264" xr:uid="{00000000-0005-0000-0000-00006F010000}"/>
    <cellStyle name="Percent 12" xfId="265" xr:uid="{00000000-0005-0000-0000-000070010000}"/>
    <cellStyle name="Percent 13" xfId="266" xr:uid="{00000000-0005-0000-0000-000071010000}"/>
    <cellStyle name="Percent 14" xfId="267" xr:uid="{00000000-0005-0000-0000-000072010000}"/>
    <cellStyle name="Percent 14 2" xfId="268" xr:uid="{00000000-0005-0000-0000-000073010000}"/>
    <cellStyle name="Percent 14 2 2" xfId="559" xr:uid="{00000000-0005-0000-0000-000074010000}"/>
    <cellStyle name="Percent 14 3" xfId="560" xr:uid="{00000000-0005-0000-0000-000075010000}"/>
    <cellStyle name="Percent 15" xfId="269" xr:uid="{00000000-0005-0000-0000-000076010000}"/>
    <cellStyle name="Percent 15 2" xfId="270" xr:uid="{00000000-0005-0000-0000-000077010000}"/>
    <cellStyle name="Percent 15 2 2" xfId="561" xr:uid="{00000000-0005-0000-0000-000078010000}"/>
    <cellStyle name="Percent 15 3" xfId="562" xr:uid="{00000000-0005-0000-0000-000079010000}"/>
    <cellStyle name="Percent 16" xfId="271" xr:uid="{00000000-0005-0000-0000-00007A010000}"/>
    <cellStyle name="Percent 17" xfId="272" xr:uid="{00000000-0005-0000-0000-00007B010000}"/>
    <cellStyle name="Percent 18" xfId="273" xr:uid="{00000000-0005-0000-0000-00007C010000}"/>
    <cellStyle name="Percent 18 2" xfId="563" xr:uid="{00000000-0005-0000-0000-00007D010000}"/>
    <cellStyle name="Percent 18 2 2" xfId="564" xr:uid="{00000000-0005-0000-0000-00007E010000}"/>
    <cellStyle name="Percent 18 2 2 2" xfId="565" xr:uid="{00000000-0005-0000-0000-00007F010000}"/>
    <cellStyle name="Percent 18 2 2 2 2" xfId="566" xr:uid="{00000000-0005-0000-0000-000080010000}"/>
    <cellStyle name="Percent 18 2 2 3" xfId="567" xr:uid="{00000000-0005-0000-0000-000081010000}"/>
    <cellStyle name="Percent 18 2 3" xfId="568" xr:uid="{00000000-0005-0000-0000-000082010000}"/>
    <cellStyle name="Percent 18 2 3 2" xfId="569" xr:uid="{00000000-0005-0000-0000-000083010000}"/>
    <cellStyle name="Percent 18 2 4" xfId="570" xr:uid="{00000000-0005-0000-0000-000084010000}"/>
    <cellStyle name="Percent 18 3" xfId="571" xr:uid="{00000000-0005-0000-0000-000085010000}"/>
    <cellStyle name="Percent 18 3 2" xfId="572" xr:uid="{00000000-0005-0000-0000-000086010000}"/>
    <cellStyle name="Percent 18 4" xfId="573" xr:uid="{00000000-0005-0000-0000-000087010000}"/>
    <cellStyle name="Percent 19" xfId="274" xr:uid="{00000000-0005-0000-0000-000088010000}"/>
    <cellStyle name="Percent 19 2" xfId="574" xr:uid="{00000000-0005-0000-0000-000089010000}"/>
    <cellStyle name="Percent 19 2 2" xfId="575" xr:uid="{00000000-0005-0000-0000-00008A010000}"/>
    <cellStyle name="Percent 19 3" xfId="576" xr:uid="{00000000-0005-0000-0000-00008B010000}"/>
    <cellStyle name="Percent 2" xfId="275" xr:uid="{00000000-0005-0000-0000-00008C010000}"/>
    <cellStyle name="Percent 2 2" xfId="276" xr:uid="{00000000-0005-0000-0000-00008D010000}"/>
    <cellStyle name="Percent 2 3" xfId="277" xr:uid="{00000000-0005-0000-0000-00008E010000}"/>
    <cellStyle name="Percent 2_Inputs" xfId="278" xr:uid="{00000000-0005-0000-0000-00008F010000}"/>
    <cellStyle name="Percent 20" xfId="279" xr:uid="{00000000-0005-0000-0000-000090010000}"/>
    <cellStyle name="Percent 20 2" xfId="577" xr:uid="{00000000-0005-0000-0000-000091010000}"/>
    <cellStyle name="Percent 20 2 2" xfId="578" xr:uid="{00000000-0005-0000-0000-000092010000}"/>
    <cellStyle name="Percent 20 3" xfId="579" xr:uid="{00000000-0005-0000-0000-000093010000}"/>
    <cellStyle name="Percent 21" xfId="280" xr:uid="{00000000-0005-0000-0000-000094010000}"/>
    <cellStyle name="Percent 21 2" xfId="281" xr:uid="{00000000-0005-0000-0000-000095010000}"/>
    <cellStyle name="Percent 3" xfId="282" xr:uid="{00000000-0005-0000-0000-000096010000}"/>
    <cellStyle name="Percent 3 2" xfId="283" xr:uid="{00000000-0005-0000-0000-000097010000}"/>
    <cellStyle name="Percent 3 3" xfId="284" xr:uid="{00000000-0005-0000-0000-000098010000}"/>
    <cellStyle name="Percent 4" xfId="285" xr:uid="{00000000-0005-0000-0000-000099010000}"/>
    <cellStyle name="Percent 5" xfId="286" xr:uid="{00000000-0005-0000-0000-00009A010000}"/>
    <cellStyle name="Percent 6" xfId="287" xr:uid="{00000000-0005-0000-0000-00009B010000}"/>
    <cellStyle name="Percent 7" xfId="288" xr:uid="{00000000-0005-0000-0000-00009C010000}"/>
    <cellStyle name="Percent 8" xfId="289" xr:uid="{00000000-0005-0000-0000-00009D010000}"/>
    <cellStyle name="Percent 9" xfId="290" xr:uid="{00000000-0005-0000-0000-00009E010000}"/>
    <cellStyle name="Percent[0]" xfId="291" xr:uid="{00000000-0005-0000-0000-00009F010000}"/>
    <cellStyle name="Percent[1]" xfId="292" xr:uid="{00000000-0005-0000-0000-0000A0010000}"/>
    <cellStyle name="Percent[2]" xfId="293" xr:uid="{00000000-0005-0000-0000-0000A1010000}"/>
    <cellStyle name="Percent[3]" xfId="294" xr:uid="{00000000-0005-0000-0000-0000A2010000}"/>
    <cellStyle name="Percent1" xfId="295" xr:uid="{00000000-0005-0000-0000-0000A3010000}"/>
    <cellStyle name="Percent1Blue" xfId="296" xr:uid="{00000000-0005-0000-0000-0000A4010000}"/>
    <cellStyle name="Percent2" xfId="297" xr:uid="{00000000-0005-0000-0000-0000A5010000}"/>
    <cellStyle name="Percent2Blue" xfId="298" xr:uid="{00000000-0005-0000-0000-0000A6010000}"/>
    <cellStyle name="PercentPresentation" xfId="299" xr:uid="{00000000-0005-0000-0000-0000A7010000}"/>
    <cellStyle name="POPS" xfId="300" xr:uid="{00000000-0005-0000-0000-0000A8010000}"/>
    <cellStyle name="PrePop Currency (0)" xfId="301" xr:uid="{00000000-0005-0000-0000-0000A9010000}"/>
    <cellStyle name="PrePop Currency (2)" xfId="302" xr:uid="{00000000-0005-0000-0000-0000AA010000}"/>
    <cellStyle name="PrePop Units (0)" xfId="303" xr:uid="{00000000-0005-0000-0000-0000AB010000}"/>
    <cellStyle name="PrePop Units (1)" xfId="304" xr:uid="{00000000-0005-0000-0000-0000AC010000}"/>
    <cellStyle name="PrePop Units (2)" xfId="305" xr:uid="{00000000-0005-0000-0000-0000AD010000}"/>
    <cellStyle name="PresentationZero" xfId="306" xr:uid="{00000000-0005-0000-0000-0000AE010000}"/>
    <cellStyle name="Price" xfId="307" xr:uid="{00000000-0005-0000-0000-0000AF010000}"/>
    <cellStyle name="PriceUn" xfId="308" xr:uid="{00000000-0005-0000-0000-0000B0010000}"/>
    <cellStyle name="PSChar" xfId="309" xr:uid="{00000000-0005-0000-0000-0000B1010000}"/>
    <cellStyle name="PSDate" xfId="310" xr:uid="{00000000-0005-0000-0000-0000B2010000}"/>
    <cellStyle name="PSDec" xfId="311" xr:uid="{00000000-0005-0000-0000-0000B3010000}"/>
    <cellStyle name="PSHeading" xfId="312" xr:uid="{00000000-0005-0000-0000-0000B4010000}"/>
    <cellStyle name="PSInt" xfId="313" xr:uid="{00000000-0005-0000-0000-0000B5010000}"/>
    <cellStyle name="PSSpacer" xfId="314" xr:uid="{00000000-0005-0000-0000-0000B6010000}"/>
    <cellStyle name="Red" xfId="315" xr:uid="{00000000-0005-0000-0000-0000B7010000}"/>
    <cellStyle name="Remote" xfId="316" xr:uid="{00000000-0005-0000-0000-0000B8010000}"/>
    <cellStyle name="Revenue" xfId="317" xr:uid="{00000000-0005-0000-0000-0000B9010000}"/>
    <cellStyle name="RevList" xfId="318" xr:uid="{00000000-0005-0000-0000-0000BA010000}"/>
    <cellStyle name="Salomon Logo" xfId="319" xr:uid="{00000000-0005-0000-0000-0000BB010000}"/>
    <cellStyle name="SAPBEXaggData" xfId="580" xr:uid="{00000000-0005-0000-0000-0000BC010000}"/>
    <cellStyle name="SAPBEXaggDataEmph" xfId="581" xr:uid="{00000000-0005-0000-0000-0000BD010000}"/>
    <cellStyle name="SAPBEXaggItem" xfId="582" xr:uid="{00000000-0005-0000-0000-0000BE010000}"/>
    <cellStyle name="SAPBEXaggItemX" xfId="583" xr:uid="{00000000-0005-0000-0000-0000BF010000}"/>
    <cellStyle name="SAPBEXchaText" xfId="584" xr:uid="{00000000-0005-0000-0000-0000C0010000}"/>
    <cellStyle name="SAPBEXexcBad7" xfId="585" xr:uid="{00000000-0005-0000-0000-0000C1010000}"/>
    <cellStyle name="SAPBEXexcBad8" xfId="586" xr:uid="{00000000-0005-0000-0000-0000C2010000}"/>
    <cellStyle name="SAPBEXexcBad9" xfId="587" xr:uid="{00000000-0005-0000-0000-0000C3010000}"/>
    <cellStyle name="SAPBEXexcCritical4" xfId="588" xr:uid="{00000000-0005-0000-0000-0000C4010000}"/>
    <cellStyle name="SAPBEXexcCritical5" xfId="589" xr:uid="{00000000-0005-0000-0000-0000C5010000}"/>
    <cellStyle name="SAPBEXexcCritical6" xfId="590" xr:uid="{00000000-0005-0000-0000-0000C6010000}"/>
    <cellStyle name="SAPBEXexcGood1" xfId="591" xr:uid="{00000000-0005-0000-0000-0000C7010000}"/>
    <cellStyle name="SAPBEXexcGood2" xfId="592" xr:uid="{00000000-0005-0000-0000-0000C8010000}"/>
    <cellStyle name="SAPBEXexcGood3" xfId="593" xr:uid="{00000000-0005-0000-0000-0000C9010000}"/>
    <cellStyle name="SAPBEXfilterDrill" xfId="594" xr:uid="{00000000-0005-0000-0000-0000CA010000}"/>
    <cellStyle name="SAPBEXfilterItem" xfId="595" xr:uid="{00000000-0005-0000-0000-0000CB010000}"/>
    <cellStyle name="SAPBEXfilterText" xfId="596" xr:uid="{00000000-0005-0000-0000-0000CC010000}"/>
    <cellStyle name="SAPBEXformats" xfId="597" xr:uid="{00000000-0005-0000-0000-0000CD010000}"/>
    <cellStyle name="SAPBEXheaderItem" xfId="598" xr:uid="{00000000-0005-0000-0000-0000CE010000}"/>
    <cellStyle name="SAPBEXheaderText" xfId="599" xr:uid="{00000000-0005-0000-0000-0000CF010000}"/>
    <cellStyle name="SAPBEXHLevel0" xfId="600" xr:uid="{00000000-0005-0000-0000-0000D0010000}"/>
    <cellStyle name="SAPBEXHLevel0X" xfId="601" xr:uid="{00000000-0005-0000-0000-0000D1010000}"/>
    <cellStyle name="SAPBEXHLevel1" xfId="602" xr:uid="{00000000-0005-0000-0000-0000D2010000}"/>
    <cellStyle name="SAPBEXHLevel1X" xfId="603" xr:uid="{00000000-0005-0000-0000-0000D3010000}"/>
    <cellStyle name="SAPBEXHLevel2" xfId="604" xr:uid="{00000000-0005-0000-0000-0000D4010000}"/>
    <cellStyle name="SAPBEXHLevel2X" xfId="605" xr:uid="{00000000-0005-0000-0000-0000D5010000}"/>
    <cellStyle name="SAPBEXHLevel3" xfId="606" xr:uid="{00000000-0005-0000-0000-0000D6010000}"/>
    <cellStyle name="SAPBEXHLevel3X" xfId="607" xr:uid="{00000000-0005-0000-0000-0000D7010000}"/>
    <cellStyle name="SAPBEXresData" xfId="608" xr:uid="{00000000-0005-0000-0000-0000D8010000}"/>
    <cellStyle name="SAPBEXresDataEmph" xfId="609" xr:uid="{00000000-0005-0000-0000-0000D9010000}"/>
    <cellStyle name="SAPBEXresItem" xfId="610" xr:uid="{00000000-0005-0000-0000-0000DA010000}"/>
    <cellStyle name="SAPBEXresItemX" xfId="611" xr:uid="{00000000-0005-0000-0000-0000DB010000}"/>
    <cellStyle name="SAPBEXstdData" xfId="612" xr:uid="{00000000-0005-0000-0000-0000DC010000}"/>
    <cellStyle name="SAPBEXstdDataEmph" xfId="613" xr:uid="{00000000-0005-0000-0000-0000DD010000}"/>
    <cellStyle name="SAPBEXstdItem" xfId="614" xr:uid="{00000000-0005-0000-0000-0000DE010000}"/>
    <cellStyle name="SAPBEXstdItemX" xfId="615" xr:uid="{00000000-0005-0000-0000-0000DF010000}"/>
    <cellStyle name="SAPBEXtitle" xfId="616" xr:uid="{00000000-0005-0000-0000-0000E0010000}"/>
    <cellStyle name="SAPBEXundefined" xfId="617" xr:uid="{00000000-0005-0000-0000-0000E1010000}"/>
    <cellStyle name="ScotchRule" xfId="320" xr:uid="{00000000-0005-0000-0000-0000E2010000}"/>
    <cellStyle name="Shares" xfId="321" xr:uid="{00000000-0005-0000-0000-0000E3010000}"/>
    <cellStyle name="Single Accounting" xfId="322" xr:uid="{00000000-0005-0000-0000-0000E4010000}"/>
    <cellStyle name="STOCK" xfId="323" xr:uid="{00000000-0005-0000-0000-0000E5010000}"/>
    <cellStyle name="Strikethru" xfId="324" xr:uid="{00000000-0005-0000-0000-0000E6010000}"/>
    <cellStyle name="Style 1" xfId="325" xr:uid="{00000000-0005-0000-0000-0000E7010000}"/>
    <cellStyle name="Style 21" xfId="326" xr:uid="{00000000-0005-0000-0000-0000E8010000}"/>
    <cellStyle name="Style 22" xfId="327" xr:uid="{00000000-0005-0000-0000-0000E9010000}"/>
    <cellStyle name="Style 23" xfId="328" xr:uid="{00000000-0005-0000-0000-0000EA010000}"/>
    <cellStyle name="Style 24" xfId="329" xr:uid="{00000000-0005-0000-0000-0000EB010000}"/>
    <cellStyle name="Style 25" xfId="330" xr:uid="{00000000-0005-0000-0000-0000EC010000}"/>
    <cellStyle name="Style 26" xfId="331" xr:uid="{00000000-0005-0000-0000-0000ED010000}"/>
    <cellStyle name="Style 27" xfId="332" xr:uid="{00000000-0005-0000-0000-0000EE010000}"/>
    <cellStyle name="Style 28" xfId="333" xr:uid="{00000000-0005-0000-0000-0000EF010000}"/>
    <cellStyle name="Style 29" xfId="334" xr:uid="{00000000-0005-0000-0000-0000F0010000}"/>
    <cellStyle name="Style 30" xfId="335" xr:uid="{00000000-0005-0000-0000-0000F1010000}"/>
    <cellStyle name="Style 31" xfId="336" xr:uid="{00000000-0005-0000-0000-0000F2010000}"/>
    <cellStyle name="Style 32" xfId="337" xr:uid="{00000000-0005-0000-0000-0000F3010000}"/>
    <cellStyle name="Style 33" xfId="338" xr:uid="{00000000-0005-0000-0000-0000F4010000}"/>
    <cellStyle name="Style 34" xfId="339" xr:uid="{00000000-0005-0000-0000-0000F5010000}"/>
    <cellStyle name="Style 35" xfId="340" xr:uid="{00000000-0005-0000-0000-0000F6010000}"/>
    <cellStyle name="Style 36" xfId="341" xr:uid="{00000000-0005-0000-0000-0000F7010000}"/>
    <cellStyle name="Style 37" xfId="342" xr:uid="{00000000-0005-0000-0000-0000F8010000}"/>
    <cellStyle name="Style 38" xfId="343" xr:uid="{00000000-0005-0000-0000-0000F9010000}"/>
    <cellStyle name="Style 39" xfId="344" xr:uid="{00000000-0005-0000-0000-0000FA010000}"/>
    <cellStyle name="Style 40" xfId="345" xr:uid="{00000000-0005-0000-0000-0000FB010000}"/>
    <cellStyle name="Style 41" xfId="346" xr:uid="{00000000-0005-0000-0000-0000FC010000}"/>
    <cellStyle name="Style 42" xfId="347" xr:uid="{00000000-0005-0000-0000-0000FD010000}"/>
    <cellStyle name="Style 43" xfId="348" xr:uid="{00000000-0005-0000-0000-0000FE010000}"/>
    <cellStyle name="Style 44" xfId="349" xr:uid="{00000000-0005-0000-0000-0000FF010000}"/>
    <cellStyle name="Style 45" xfId="350" xr:uid="{00000000-0005-0000-0000-000000020000}"/>
    <cellStyle name="Style 46" xfId="351" xr:uid="{00000000-0005-0000-0000-000001020000}"/>
    <cellStyle name="Style 47" xfId="352" xr:uid="{00000000-0005-0000-0000-000002020000}"/>
    <cellStyle name="Style 48" xfId="353" xr:uid="{00000000-0005-0000-0000-000003020000}"/>
    <cellStyle name="Style 49" xfId="354" xr:uid="{00000000-0005-0000-0000-000004020000}"/>
    <cellStyle name="Style 50" xfId="355" xr:uid="{00000000-0005-0000-0000-000005020000}"/>
    <cellStyle name="Style 51" xfId="356" xr:uid="{00000000-0005-0000-0000-000006020000}"/>
    <cellStyle name="Style 52" xfId="357" xr:uid="{00000000-0005-0000-0000-000007020000}"/>
    <cellStyle name="Style 53" xfId="358" xr:uid="{00000000-0005-0000-0000-000008020000}"/>
    <cellStyle name="Style 54" xfId="359" xr:uid="{00000000-0005-0000-0000-000009020000}"/>
    <cellStyle name="Style 55" xfId="360" xr:uid="{00000000-0005-0000-0000-00000A020000}"/>
    <cellStyle name="Style 56" xfId="361" xr:uid="{00000000-0005-0000-0000-00000B020000}"/>
    <cellStyle name="Style 57" xfId="362" xr:uid="{00000000-0005-0000-0000-00000C020000}"/>
    <cellStyle name="Style 58" xfId="363" xr:uid="{00000000-0005-0000-0000-00000D020000}"/>
    <cellStyle name="Style 59" xfId="364" xr:uid="{00000000-0005-0000-0000-00000E020000}"/>
    <cellStyle name="Style 60" xfId="365" xr:uid="{00000000-0005-0000-0000-00000F020000}"/>
    <cellStyle name="Style 61" xfId="366" xr:uid="{00000000-0005-0000-0000-000010020000}"/>
    <cellStyle name="Style 62" xfId="367" xr:uid="{00000000-0005-0000-0000-000011020000}"/>
    <cellStyle name="Style 63" xfId="368" xr:uid="{00000000-0005-0000-0000-000012020000}"/>
    <cellStyle name="Style 64" xfId="369" xr:uid="{00000000-0005-0000-0000-000013020000}"/>
    <cellStyle name="Style 65" xfId="370" xr:uid="{00000000-0005-0000-0000-000014020000}"/>
    <cellStyle name="Style 66" xfId="371" xr:uid="{00000000-0005-0000-0000-000015020000}"/>
    <cellStyle name="Style 67" xfId="372" xr:uid="{00000000-0005-0000-0000-000016020000}"/>
    <cellStyle name="Style 68" xfId="373" xr:uid="{00000000-0005-0000-0000-000017020000}"/>
    <cellStyle name="Style 69" xfId="374" xr:uid="{00000000-0005-0000-0000-000018020000}"/>
    <cellStyle name="Style 70" xfId="375" xr:uid="{00000000-0005-0000-0000-000019020000}"/>
    <cellStyle name="Style 71" xfId="376" xr:uid="{00000000-0005-0000-0000-00001A020000}"/>
    <cellStyle name="Style 72" xfId="377" xr:uid="{00000000-0005-0000-0000-00001B020000}"/>
    <cellStyle name="Style 73" xfId="378" xr:uid="{00000000-0005-0000-0000-00001C020000}"/>
    <cellStyle name="Style 74" xfId="379" xr:uid="{00000000-0005-0000-0000-00001D020000}"/>
    <cellStyle name="Style 75" xfId="380" xr:uid="{00000000-0005-0000-0000-00001E020000}"/>
    <cellStyle name="Style 76" xfId="381" xr:uid="{00000000-0005-0000-0000-00001F020000}"/>
    <cellStyle name="Style 77" xfId="382" xr:uid="{00000000-0005-0000-0000-000020020000}"/>
    <cellStyle name="Style 78" xfId="383" xr:uid="{00000000-0005-0000-0000-000021020000}"/>
    <cellStyle name="Style 79" xfId="384" xr:uid="{00000000-0005-0000-0000-000022020000}"/>
    <cellStyle name="Style 80" xfId="385" xr:uid="{00000000-0005-0000-0000-000023020000}"/>
    <cellStyle name="Style 81" xfId="386" xr:uid="{00000000-0005-0000-0000-000024020000}"/>
    <cellStyle name="Style 82" xfId="387" xr:uid="{00000000-0005-0000-0000-000025020000}"/>
    <cellStyle name="Style 83" xfId="388" xr:uid="{00000000-0005-0000-0000-000026020000}"/>
    <cellStyle name="Style 84" xfId="389" xr:uid="{00000000-0005-0000-0000-000027020000}"/>
    <cellStyle name="Style 85" xfId="390" xr:uid="{00000000-0005-0000-0000-000028020000}"/>
    <cellStyle name="Style 86" xfId="391" xr:uid="{00000000-0005-0000-0000-000029020000}"/>
    <cellStyle name="Style 87" xfId="392" xr:uid="{00000000-0005-0000-0000-00002A020000}"/>
    <cellStyle name="Style 88" xfId="393" xr:uid="{00000000-0005-0000-0000-00002B020000}"/>
    <cellStyle name="Style 89" xfId="394" xr:uid="{00000000-0005-0000-0000-00002C020000}"/>
    <cellStyle name="Style 90" xfId="395" xr:uid="{00000000-0005-0000-0000-00002D020000}"/>
    <cellStyle name="Subtitle" xfId="396" xr:uid="{00000000-0005-0000-0000-00002E020000}"/>
    <cellStyle name="Subtotal" xfId="397" xr:uid="{00000000-0005-0000-0000-00002F020000}"/>
    <cellStyle name="Table Head" xfId="398" xr:uid="{00000000-0005-0000-0000-000030020000}"/>
    <cellStyle name="Table Head Aligned" xfId="399" xr:uid="{00000000-0005-0000-0000-000031020000}"/>
    <cellStyle name="Table Head Blue" xfId="400" xr:uid="{00000000-0005-0000-0000-000032020000}"/>
    <cellStyle name="Table Head Green" xfId="401" xr:uid="{00000000-0005-0000-0000-000033020000}"/>
    <cellStyle name="Table Head_Val_Sum_Graph" xfId="402" xr:uid="{00000000-0005-0000-0000-000034020000}"/>
    <cellStyle name="Table Text" xfId="403" xr:uid="{00000000-0005-0000-0000-000035020000}"/>
    <cellStyle name="Table Title" xfId="404" xr:uid="{00000000-0005-0000-0000-000036020000}"/>
    <cellStyle name="Table Units" xfId="405" xr:uid="{00000000-0005-0000-0000-000037020000}"/>
    <cellStyle name="Table_Header" xfId="406" xr:uid="{00000000-0005-0000-0000-000038020000}"/>
    <cellStyle name="taples Plaza" xfId="407" xr:uid="{00000000-0005-0000-0000-000039020000}"/>
    <cellStyle name="test a style" xfId="408" xr:uid="{00000000-0005-0000-0000-00003A020000}"/>
    <cellStyle name="Text 1" xfId="409" xr:uid="{00000000-0005-0000-0000-00003B020000}"/>
    <cellStyle name="Text 8" xfId="410" xr:uid="{00000000-0005-0000-0000-00003C020000}"/>
    <cellStyle name="Text Head 1" xfId="411" xr:uid="{00000000-0005-0000-0000-00003D020000}"/>
    <cellStyle name="Text Indent A" xfId="412" xr:uid="{00000000-0005-0000-0000-00003E020000}"/>
    <cellStyle name="Text Indent B" xfId="413" xr:uid="{00000000-0005-0000-0000-00003F020000}"/>
    <cellStyle name="Text Indent C" xfId="414" xr:uid="{00000000-0005-0000-0000-000040020000}"/>
    <cellStyle name="Thick Border" xfId="415" xr:uid="{00000000-0005-0000-0000-000041020000}"/>
    <cellStyle name="Thin Border" xfId="416" xr:uid="{00000000-0005-0000-0000-000042020000}"/>
    <cellStyle name="Times 10" xfId="417" xr:uid="{00000000-0005-0000-0000-000043020000}"/>
    <cellStyle name="Times 12" xfId="418" xr:uid="{00000000-0005-0000-0000-000044020000}"/>
    <cellStyle name="Times New Roman" xfId="419" xr:uid="{00000000-0005-0000-0000-000045020000}"/>
    <cellStyle name="Title10" xfId="420" xr:uid="{00000000-0005-0000-0000-000046020000}"/>
    <cellStyle name="Title2" xfId="421" xr:uid="{00000000-0005-0000-0000-000047020000}"/>
    <cellStyle name="Title8" xfId="422" xr:uid="{00000000-0005-0000-0000-000048020000}"/>
    <cellStyle name="Title8Left" xfId="423" xr:uid="{00000000-0005-0000-0000-000049020000}"/>
    <cellStyle name="TitleCenter" xfId="424" xr:uid="{00000000-0005-0000-0000-00004A020000}"/>
    <cellStyle name="TitleII" xfId="425" xr:uid="{00000000-0005-0000-0000-00004B020000}"/>
    <cellStyle name="TitleLeft" xfId="426" xr:uid="{00000000-0005-0000-0000-00004C020000}"/>
    <cellStyle name="topline" xfId="427" xr:uid="{00000000-0005-0000-0000-00004D020000}"/>
    <cellStyle name="Total 10" xfId="428" xr:uid="{00000000-0005-0000-0000-00004E020000}"/>
    <cellStyle name="Total 11" xfId="429" xr:uid="{00000000-0005-0000-0000-00004F020000}"/>
    <cellStyle name="Total 12" xfId="430" xr:uid="{00000000-0005-0000-0000-000050020000}"/>
    <cellStyle name="Total 13" xfId="431" xr:uid="{00000000-0005-0000-0000-000051020000}"/>
    <cellStyle name="Total 14" xfId="432" xr:uid="{00000000-0005-0000-0000-000052020000}"/>
    <cellStyle name="Total 2" xfId="433" xr:uid="{00000000-0005-0000-0000-000053020000}"/>
    <cellStyle name="Total 3" xfId="434" xr:uid="{00000000-0005-0000-0000-000054020000}"/>
    <cellStyle name="Total 4" xfId="435" xr:uid="{00000000-0005-0000-0000-000055020000}"/>
    <cellStyle name="Total 5" xfId="436" xr:uid="{00000000-0005-0000-0000-000056020000}"/>
    <cellStyle name="Total 6" xfId="437" xr:uid="{00000000-0005-0000-0000-000057020000}"/>
    <cellStyle name="Total 7" xfId="438" xr:uid="{00000000-0005-0000-0000-000058020000}"/>
    <cellStyle name="Total 8" xfId="439" xr:uid="{00000000-0005-0000-0000-000059020000}"/>
    <cellStyle name="Total 9" xfId="440" xr:uid="{00000000-0005-0000-0000-00005A020000}"/>
    <cellStyle name="TransVal" xfId="441" xr:uid="{00000000-0005-0000-0000-00005B020000}"/>
    <cellStyle name="Underline_Single" xfId="442" xr:uid="{00000000-0005-0000-0000-00005C020000}"/>
    <cellStyle name="Unprot" xfId="443" xr:uid="{00000000-0005-0000-0000-00005D020000}"/>
    <cellStyle name="Unprot$" xfId="444" xr:uid="{00000000-0005-0000-0000-00005E020000}"/>
    <cellStyle name="Unprot_Copy of TEPCC model26 mc3" xfId="445" xr:uid="{00000000-0005-0000-0000-00005F020000}"/>
    <cellStyle name="Unprotect" xfId="446" xr:uid="{00000000-0005-0000-0000-000060020000}"/>
    <cellStyle name="Value" xfId="447" xr:uid="{00000000-0005-0000-0000-000061020000}"/>
    <cellStyle name="WholeNumber" xfId="448" xr:uid="{00000000-0005-0000-0000-000062020000}"/>
    <cellStyle name="year" xfId="449" xr:uid="{00000000-0005-0000-0000-000063020000}"/>
    <cellStyle name="Yen" xfId="450" xr:uid="{00000000-0005-0000-0000-000064020000}"/>
    <cellStyle name="Yes No" xfId="451" xr:uid="{00000000-0005-0000-0000-000065020000}"/>
    <cellStyle name="桁区切り [0.00]_PERSONAL" xfId="452" xr:uid="{00000000-0005-0000-0000-000066020000}"/>
    <cellStyle name="桁区切り_PERSONAL" xfId="453" xr:uid="{00000000-0005-0000-0000-000067020000}"/>
    <cellStyle name="標準_PERSONAL" xfId="454" xr:uid="{00000000-0005-0000-0000-000068020000}"/>
    <cellStyle name="通貨 [0.00]_PERSONAL" xfId="455" xr:uid="{00000000-0005-0000-0000-000069020000}"/>
    <cellStyle name="通貨_PERSONAL" xfId="456" xr:uid="{00000000-0005-0000-0000-00006A020000}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10\GTSPP\EPMA\Avoided%20Cost\Demand%20Response\Demand%20Response%202015-17\PGE_2017-Bridge_DR-Reporting-Template_All-Cost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dge.com/CORP11/cec/DATA/2016%20DRAM%20Pilot%20I/Evaluation/DRAM_Evaluation%20v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dge.com/Users/embierma/Documents/ECR/Sep2016Bids/EvaluateBidsv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dge.com/Users/embierma/OneDrive%20-%20Sempra%20Energy/User%20Folders/Downloads/2016%20SDGE%20PrefRes%20RFO%20Renewables%20Offer%20For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dge.com/wg/PS-efp/GTSR/Shared%20Documents/Renewable%20Offer%20Form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Results Summary"/>
      <sheetName val="BIP"/>
      <sheetName val="CBP_DA"/>
      <sheetName val="CBP_DO"/>
      <sheetName val="SmartAC"/>
      <sheetName val="PLS"/>
      <sheetName val="Misc_DR_costs"/>
      <sheetName val="DR portfolio"/>
      <sheetName val="DropDowns"/>
      <sheetName val="Scenarios"/>
      <sheetName val="1-in-2_portfolio_load_impacts"/>
      <sheetName val="2017 budget"/>
      <sheetName val="EM&amp;V alloc"/>
      <sheetName val="Sys Support alloc"/>
      <sheetName val="ME&amp;O alloc"/>
      <sheetName val="AutoDR alloc"/>
      <sheetName val="allocation of indirect costs"/>
      <sheetName val="changed assumptions"/>
      <sheetName val="TRC comparison"/>
      <sheetName val="explanation of TRC changes"/>
      <sheetName val="A factor summary"/>
      <sheetName val="RECAP Dispatchability Factor"/>
      <sheetName val="RECAP Avaiilability Factor"/>
      <sheetName val="BIP avail fac"/>
      <sheetName val="CBP avail fac"/>
      <sheetName val="SmartAC avail fac"/>
      <sheetName val="PLS bill savings"/>
      <sheetName val="PLS Impacts"/>
      <sheetName val="PLS Capacity Allocation"/>
      <sheetName val="PLS Hourly Calc"/>
      <sheetName val="Instructions"/>
      <sheetName val="Inputs"/>
      <sheetName val="BIP Example"/>
      <sheetName val="Summary"/>
      <sheetName val="Portfolio"/>
      <sheetName val="References"/>
      <sheetName val="PLS Inputs"/>
      <sheetName val="PLS Example"/>
      <sheetName val="Revis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/>
      <sheetData sheetId="31" refreshError="1"/>
      <sheetData sheetId="32">
        <row r="12">
          <cell r="C12">
            <v>0.75</v>
          </cell>
        </row>
        <row r="13">
          <cell r="C13">
            <v>0.5</v>
          </cell>
        </row>
        <row r="15">
          <cell r="C15">
            <v>-0.3</v>
          </cell>
        </row>
        <row r="16">
          <cell r="C16">
            <v>0.3</v>
          </cell>
        </row>
        <row r="18">
          <cell r="C18">
            <v>-0.3</v>
          </cell>
        </row>
        <row r="19">
          <cell r="C19">
            <v>0.3</v>
          </cell>
        </row>
        <row r="21">
          <cell r="C21">
            <v>3</v>
          </cell>
        </row>
        <row r="22">
          <cell r="C22">
            <v>15</v>
          </cell>
        </row>
        <row r="24">
          <cell r="C24">
            <v>-0.3</v>
          </cell>
        </row>
        <row r="25">
          <cell r="C25">
            <v>0.3</v>
          </cell>
          <cell r="I25">
            <v>9.7933740014631621E-2</v>
          </cell>
          <cell r="J25">
            <v>7.6284149774982768E-2</v>
          </cell>
          <cell r="R25">
            <v>7.0000000000000007E-2</v>
          </cell>
        </row>
        <row r="27">
          <cell r="C27">
            <v>-0.1</v>
          </cell>
        </row>
        <row r="28">
          <cell r="C28">
            <v>1</v>
          </cell>
          <cell r="I28">
            <v>0.15</v>
          </cell>
        </row>
        <row r="52">
          <cell r="M52" t="str">
            <v>T&amp;D</v>
          </cell>
        </row>
        <row r="53">
          <cell r="M53" t="str">
            <v>D Only</v>
          </cell>
        </row>
        <row r="54">
          <cell r="M54" t="str">
            <v>User Input</v>
          </cell>
        </row>
        <row r="56">
          <cell r="I56">
            <v>0.93457943925233644</v>
          </cell>
          <cell r="J56">
            <v>0.87343872827321156</v>
          </cell>
          <cell r="K56">
            <v>0.81629787689085187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>
        <row r="37">
          <cell r="C37">
            <v>10</v>
          </cell>
        </row>
        <row r="38">
          <cell r="C38">
            <v>30</v>
          </cell>
        </row>
      </sheetData>
      <sheetData sheetId="38">
        <row r="49">
          <cell r="C49">
            <v>1200</v>
          </cell>
        </row>
      </sheetData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d_Data (2)"/>
      <sheetName val="WinningBidders"/>
      <sheetName val="Data_Map"/>
      <sheetName val="Bid_Data"/>
      <sheetName val="ReviewSlide"/>
      <sheetName val="OfferAcceptance"/>
      <sheetName val="ConformanceCheck_20151029"/>
      <sheetName val="ConformanceCheck_20151029 (1)"/>
      <sheetName val="Bid_Data_Alphabetized"/>
      <sheetName val="scratch"/>
      <sheetName val="Sheet3"/>
      <sheetName val="Bid_Data_NMV_old"/>
      <sheetName val="Sheet1"/>
    </sheetNames>
    <sheetDataSet>
      <sheetData sheetId="0" refreshError="1"/>
      <sheetData sheetId="1" refreshError="1"/>
      <sheetData sheetId="2">
        <row r="1">
          <cell r="C1">
            <v>40</v>
          </cell>
        </row>
        <row r="5">
          <cell r="B5" t="str">
            <v>Legal Entity Name</v>
          </cell>
          <cell r="C5" t="str">
            <v>2. Contact Information</v>
          </cell>
          <cell r="D5" t="str">
            <v>D8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BenefitsSummary"/>
      <sheetName val="Offer Form"/>
      <sheetName val="LossOfLoadProb"/>
      <sheetName val="Shaped Price"/>
      <sheetName val="Delivery Profile"/>
      <sheetName val="Bid Form"/>
      <sheetName val="Bid_Data"/>
    </sheetNames>
    <sheetDataSet>
      <sheetData sheetId="0">
        <row r="11"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4</v>
          </cell>
          <cell r="P11">
            <v>4</v>
          </cell>
          <cell r="Q11">
            <v>4</v>
          </cell>
          <cell r="R11">
            <v>4</v>
          </cell>
          <cell r="S11">
            <v>1</v>
          </cell>
          <cell r="T11">
            <v>1</v>
          </cell>
        </row>
        <row r="12"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4</v>
          </cell>
          <cell r="P12">
            <v>4</v>
          </cell>
          <cell r="Q12">
            <v>4</v>
          </cell>
          <cell r="R12">
            <v>4</v>
          </cell>
          <cell r="S12">
            <v>1</v>
          </cell>
          <cell r="T12">
            <v>1</v>
          </cell>
        </row>
        <row r="13"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4</v>
          </cell>
          <cell r="P13">
            <v>4</v>
          </cell>
          <cell r="Q13">
            <v>4</v>
          </cell>
          <cell r="R13">
            <v>4</v>
          </cell>
          <cell r="S13">
            <v>1</v>
          </cell>
          <cell r="T13">
            <v>1</v>
          </cell>
        </row>
        <row r="14"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4</v>
          </cell>
          <cell r="P14">
            <v>4</v>
          </cell>
          <cell r="Q14">
            <v>4</v>
          </cell>
          <cell r="R14">
            <v>4</v>
          </cell>
          <cell r="S14">
            <v>1</v>
          </cell>
          <cell r="T14">
            <v>1</v>
          </cell>
        </row>
        <row r="15"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4</v>
          </cell>
          <cell r="P15">
            <v>4</v>
          </cell>
          <cell r="Q15">
            <v>4</v>
          </cell>
          <cell r="R15">
            <v>4</v>
          </cell>
          <cell r="S15">
            <v>1</v>
          </cell>
          <cell r="T15">
            <v>1</v>
          </cell>
        </row>
        <row r="16"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4</v>
          </cell>
          <cell r="P16">
            <v>4</v>
          </cell>
          <cell r="Q16">
            <v>4</v>
          </cell>
          <cell r="R16">
            <v>4</v>
          </cell>
          <cell r="S16">
            <v>1</v>
          </cell>
          <cell r="T16">
            <v>1</v>
          </cell>
        </row>
        <row r="17">
          <cell r="C17">
            <v>0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5</v>
          </cell>
          <cell r="P17">
            <v>5</v>
          </cell>
          <cell r="Q17">
            <v>5</v>
          </cell>
          <cell r="R17">
            <v>5</v>
          </cell>
          <cell r="S17">
            <v>2</v>
          </cell>
          <cell r="T17">
            <v>2</v>
          </cell>
        </row>
        <row r="18">
          <cell r="I18">
            <v>2</v>
          </cell>
          <cell r="J18">
            <v>2</v>
          </cell>
          <cell r="K18">
            <v>2</v>
          </cell>
          <cell r="L18">
            <v>2</v>
          </cell>
          <cell r="M18">
            <v>2</v>
          </cell>
          <cell r="N18">
            <v>2</v>
          </cell>
          <cell r="O18">
            <v>5</v>
          </cell>
          <cell r="P18">
            <v>5</v>
          </cell>
          <cell r="Q18">
            <v>5</v>
          </cell>
          <cell r="R18">
            <v>5</v>
          </cell>
          <cell r="S18">
            <v>2</v>
          </cell>
          <cell r="T18">
            <v>2</v>
          </cell>
        </row>
        <row r="19">
          <cell r="I19">
            <v>2</v>
          </cell>
          <cell r="J19">
            <v>2</v>
          </cell>
          <cell r="K19">
            <v>2</v>
          </cell>
          <cell r="L19">
            <v>2</v>
          </cell>
          <cell r="M19">
            <v>2</v>
          </cell>
          <cell r="N19">
            <v>2</v>
          </cell>
          <cell r="O19">
            <v>5</v>
          </cell>
          <cell r="P19">
            <v>5</v>
          </cell>
          <cell r="Q19">
            <v>5</v>
          </cell>
          <cell r="R19">
            <v>5</v>
          </cell>
          <cell r="S19">
            <v>2</v>
          </cell>
          <cell r="T19">
            <v>2</v>
          </cell>
        </row>
        <row r="20">
          <cell r="I20">
            <v>2</v>
          </cell>
          <cell r="J20">
            <v>2</v>
          </cell>
          <cell r="K20">
            <v>2</v>
          </cell>
          <cell r="L20">
            <v>2</v>
          </cell>
          <cell r="M20">
            <v>2</v>
          </cell>
          <cell r="N20">
            <v>2</v>
          </cell>
          <cell r="O20">
            <v>5</v>
          </cell>
          <cell r="P20">
            <v>5</v>
          </cell>
          <cell r="Q20">
            <v>5</v>
          </cell>
          <cell r="R20">
            <v>5</v>
          </cell>
          <cell r="S20">
            <v>2</v>
          </cell>
          <cell r="T20">
            <v>2</v>
          </cell>
        </row>
        <row r="21">
          <cell r="I21">
            <v>2</v>
          </cell>
          <cell r="J21">
            <v>2</v>
          </cell>
          <cell r="K21">
            <v>2</v>
          </cell>
          <cell r="L21">
            <v>2</v>
          </cell>
          <cell r="M21">
            <v>2</v>
          </cell>
          <cell r="N21">
            <v>2</v>
          </cell>
          <cell r="O21">
            <v>5</v>
          </cell>
          <cell r="P21">
            <v>5</v>
          </cell>
          <cell r="Q21">
            <v>5</v>
          </cell>
          <cell r="R21">
            <v>5</v>
          </cell>
          <cell r="S21">
            <v>2</v>
          </cell>
          <cell r="T21">
            <v>2</v>
          </cell>
        </row>
        <row r="22">
          <cell r="I22">
            <v>2</v>
          </cell>
          <cell r="J22">
            <v>2</v>
          </cell>
          <cell r="K22">
            <v>2</v>
          </cell>
          <cell r="L22">
            <v>2</v>
          </cell>
          <cell r="M22">
            <v>2</v>
          </cell>
          <cell r="N22">
            <v>2</v>
          </cell>
          <cell r="O22">
            <v>6</v>
          </cell>
          <cell r="P22">
            <v>6</v>
          </cell>
          <cell r="Q22">
            <v>6</v>
          </cell>
          <cell r="R22">
            <v>6</v>
          </cell>
          <cell r="S22">
            <v>2</v>
          </cell>
          <cell r="T22">
            <v>2</v>
          </cell>
        </row>
        <row r="23">
          <cell r="I23">
            <v>2</v>
          </cell>
          <cell r="J23">
            <v>2</v>
          </cell>
          <cell r="K23">
            <v>2</v>
          </cell>
          <cell r="L23">
            <v>2</v>
          </cell>
          <cell r="M23">
            <v>2</v>
          </cell>
          <cell r="N23">
            <v>2</v>
          </cell>
          <cell r="O23">
            <v>6</v>
          </cell>
          <cell r="P23">
            <v>6</v>
          </cell>
          <cell r="Q23">
            <v>6</v>
          </cell>
          <cell r="R23">
            <v>6</v>
          </cell>
          <cell r="S23">
            <v>2</v>
          </cell>
          <cell r="T23">
            <v>2</v>
          </cell>
        </row>
        <row r="24">
          <cell r="I24">
            <v>3</v>
          </cell>
          <cell r="J24">
            <v>3</v>
          </cell>
          <cell r="K24">
            <v>3</v>
          </cell>
          <cell r="L24">
            <v>3</v>
          </cell>
          <cell r="M24">
            <v>3</v>
          </cell>
          <cell r="N24">
            <v>3</v>
          </cell>
          <cell r="O24">
            <v>6</v>
          </cell>
          <cell r="P24">
            <v>6</v>
          </cell>
          <cell r="Q24">
            <v>6</v>
          </cell>
          <cell r="R24">
            <v>6</v>
          </cell>
          <cell r="S24">
            <v>3</v>
          </cell>
          <cell r="T24">
            <v>3</v>
          </cell>
        </row>
        <row r="25">
          <cell r="I25">
            <v>3</v>
          </cell>
          <cell r="J25">
            <v>3</v>
          </cell>
          <cell r="K25">
            <v>3</v>
          </cell>
          <cell r="L25">
            <v>3</v>
          </cell>
          <cell r="M25">
            <v>3</v>
          </cell>
          <cell r="N25">
            <v>3</v>
          </cell>
          <cell r="O25">
            <v>6</v>
          </cell>
          <cell r="P25">
            <v>6</v>
          </cell>
          <cell r="Q25">
            <v>6</v>
          </cell>
          <cell r="R25">
            <v>6</v>
          </cell>
          <cell r="S25">
            <v>3</v>
          </cell>
          <cell r="T25">
            <v>3</v>
          </cell>
        </row>
        <row r="26">
          <cell r="I26">
            <v>3</v>
          </cell>
          <cell r="J26">
            <v>3</v>
          </cell>
          <cell r="K26">
            <v>3</v>
          </cell>
          <cell r="L26">
            <v>3</v>
          </cell>
          <cell r="M26">
            <v>3</v>
          </cell>
          <cell r="N26">
            <v>3</v>
          </cell>
          <cell r="O26">
            <v>6</v>
          </cell>
          <cell r="P26">
            <v>6</v>
          </cell>
          <cell r="Q26">
            <v>6</v>
          </cell>
          <cell r="R26">
            <v>6</v>
          </cell>
          <cell r="S26">
            <v>3</v>
          </cell>
          <cell r="T26">
            <v>3</v>
          </cell>
        </row>
        <row r="27">
          <cell r="I27">
            <v>3</v>
          </cell>
          <cell r="J27">
            <v>3</v>
          </cell>
          <cell r="K27">
            <v>3</v>
          </cell>
          <cell r="L27">
            <v>3</v>
          </cell>
          <cell r="M27">
            <v>3</v>
          </cell>
          <cell r="N27">
            <v>3</v>
          </cell>
          <cell r="O27">
            <v>6</v>
          </cell>
          <cell r="P27">
            <v>6</v>
          </cell>
          <cell r="Q27">
            <v>6</v>
          </cell>
          <cell r="R27">
            <v>6</v>
          </cell>
          <cell r="S27">
            <v>3</v>
          </cell>
          <cell r="T27">
            <v>3</v>
          </cell>
        </row>
        <row r="28">
          <cell r="I28">
            <v>3</v>
          </cell>
          <cell r="J28">
            <v>3</v>
          </cell>
          <cell r="K28">
            <v>3</v>
          </cell>
          <cell r="L28">
            <v>3</v>
          </cell>
          <cell r="M28">
            <v>3</v>
          </cell>
          <cell r="N28">
            <v>3</v>
          </cell>
          <cell r="O28">
            <v>6</v>
          </cell>
          <cell r="P28">
            <v>6</v>
          </cell>
          <cell r="Q28">
            <v>6</v>
          </cell>
          <cell r="R28">
            <v>6</v>
          </cell>
          <cell r="S28">
            <v>3</v>
          </cell>
          <cell r="T28">
            <v>3</v>
          </cell>
        </row>
        <row r="29">
          <cell r="I29">
            <v>3</v>
          </cell>
          <cell r="J29">
            <v>3</v>
          </cell>
          <cell r="K29">
            <v>3</v>
          </cell>
          <cell r="L29">
            <v>3</v>
          </cell>
          <cell r="M29">
            <v>3</v>
          </cell>
          <cell r="N29">
            <v>3</v>
          </cell>
          <cell r="O29">
            <v>6</v>
          </cell>
          <cell r="P29">
            <v>6</v>
          </cell>
          <cell r="Q29">
            <v>6</v>
          </cell>
          <cell r="R29">
            <v>6</v>
          </cell>
          <cell r="S29">
            <v>3</v>
          </cell>
          <cell r="T29">
            <v>3</v>
          </cell>
        </row>
        <row r="30">
          <cell r="I30">
            <v>3</v>
          </cell>
          <cell r="J30">
            <v>3</v>
          </cell>
          <cell r="K30">
            <v>3</v>
          </cell>
          <cell r="L30">
            <v>3</v>
          </cell>
          <cell r="M30">
            <v>3</v>
          </cell>
          <cell r="N30">
            <v>3</v>
          </cell>
          <cell r="O30">
            <v>5</v>
          </cell>
          <cell r="P30">
            <v>5</v>
          </cell>
          <cell r="Q30">
            <v>5</v>
          </cell>
          <cell r="R30">
            <v>5</v>
          </cell>
          <cell r="S30">
            <v>3</v>
          </cell>
          <cell r="T30">
            <v>3</v>
          </cell>
        </row>
        <row r="31">
          <cell r="I31">
            <v>3</v>
          </cell>
          <cell r="J31">
            <v>3</v>
          </cell>
          <cell r="K31">
            <v>3</v>
          </cell>
          <cell r="L31">
            <v>3</v>
          </cell>
          <cell r="M31">
            <v>3</v>
          </cell>
          <cell r="N31">
            <v>3</v>
          </cell>
          <cell r="O31">
            <v>5</v>
          </cell>
          <cell r="P31">
            <v>5</v>
          </cell>
          <cell r="Q31">
            <v>5</v>
          </cell>
          <cell r="R31">
            <v>5</v>
          </cell>
          <cell r="S31">
            <v>3</v>
          </cell>
          <cell r="T31">
            <v>3</v>
          </cell>
        </row>
        <row r="32">
          <cell r="I32">
            <v>2</v>
          </cell>
          <cell r="J32">
            <v>2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5</v>
          </cell>
          <cell r="P32">
            <v>5</v>
          </cell>
          <cell r="Q32">
            <v>5</v>
          </cell>
          <cell r="R32">
            <v>5</v>
          </cell>
          <cell r="S32">
            <v>2</v>
          </cell>
          <cell r="T32">
            <v>2</v>
          </cell>
        </row>
        <row r="33">
          <cell r="I33">
            <v>1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4</v>
          </cell>
          <cell r="P33">
            <v>4</v>
          </cell>
          <cell r="Q33">
            <v>4</v>
          </cell>
          <cell r="R33">
            <v>4</v>
          </cell>
          <cell r="S33">
            <v>1</v>
          </cell>
          <cell r="T33">
            <v>1</v>
          </cell>
        </row>
        <row r="34"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4</v>
          </cell>
          <cell r="P34">
            <v>4</v>
          </cell>
          <cell r="Q34">
            <v>4</v>
          </cell>
          <cell r="R34">
            <v>4</v>
          </cell>
          <cell r="S34">
            <v>1</v>
          </cell>
          <cell r="T34">
            <v>1</v>
          </cell>
        </row>
        <row r="37">
          <cell r="I37" t="str">
            <v>Weekend/Holiday</v>
          </cell>
        </row>
        <row r="38">
          <cell r="I38">
            <v>1</v>
          </cell>
          <cell r="J38">
            <v>2</v>
          </cell>
          <cell r="K38">
            <v>3</v>
          </cell>
          <cell r="L38">
            <v>4</v>
          </cell>
          <cell r="M38">
            <v>5</v>
          </cell>
          <cell r="N38">
            <v>6</v>
          </cell>
          <cell r="O38">
            <v>7</v>
          </cell>
          <cell r="P38">
            <v>8</v>
          </cell>
          <cell r="Q38">
            <v>9</v>
          </cell>
          <cell r="R38">
            <v>10</v>
          </cell>
          <cell r="S38">
            <v>11</v>
          </cell>
          <cell r="T38">
            <v>12</v>
          </cell>
        </row>
        <row r="39"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4</v>
          </cell>
          <cell r="P39">
            <v>4</v>
          </cell>
          <cell r="Q39">
            <v>4</v>
          </cell>
          <cell r="R39">
            <v>4</v>
          </cell>
          <cell r="S39">
            <v>1</v>
          </cell>
          <cell r="T39">
            <v>1</v>
          </cell>
        </row>
        <row r="40">
          <cell r="I40">
            <v>1</v>
          </cell>
          <cell r="J40">
            <v>1</v>
          </cell>
          <cell r="K40">
            <v>1</v>
          </cell>
          <cell r="L40">
            <v>1</v>
          </cell>
          <cell r="M40">
            <v>1</v>
          </cell>
          <cell r="N40">
            <v>1</v>
          </cell>
          <cell r="O40">
            <v>4</v>
          </cell>
          <cell r="P40">
            <v>4</v>
          </cell>
          <cell r="Q40">
            <v>4</v>
          </cell>
          <cell r="R40">
            <v>4</v>
          </cell>
          <cell r="S40">
            <v>1</v>
          </cell>
          <cell r="T40">
            <v>1</v>
          </cell>
        </row>
        <row r="41"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4</v>
          </cell>
          <cell r="P41">
            <v>4</v>
          </cell>
          <cell r="Q41">
            <v>4</v>
          </cell>
          <cell r="R41">
            <v>4</v>
          </cell>
          <cell r="S41">
            <v>1</v>
          </cell>
          <cell r="T41">
            <v>1</v>
          </cell>
        </row>
        <row r="42"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4</v>
          </cell>
          <cell r="P42">
            <v>4</v>
          </cell>
          <cell r="Q42">
            <v>4</v>
          </cell>
          <cell r="R42">
            <v>4</v>
          </cell>
          <cell r="S42">
            <v>1</v>
          </cell>
          <cell r="T42">
            <v>1</v>
          </cell>
        </row>
        <row r="43">
          <cell r="I43">
            <v>1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4</v>
          </cell>
          <cell r="P43">
            <v>4</v>
          </cell>
          <cell r="Q43">
            <v>4</v>
          </cell>
          <cell r="R43">
            <v>4</v>
          </cell>
          <cell r="S43">
            <v>1</v>
          </cell>
          <cell r="T43">
            <v>1</v>
          </cell>
        </row>
        <row r="44"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4</v>
          </cell>
          <cell r="P44">
            <v>4</v>
          </cell>
          <cell r="Q44">
            <v>4</v>
          </cell>
          <cell r="R44">
            <v>4</v>
          </cell>
          <cell r="S44">
            <v>1</v>
          </cell>
          <cell r="T44">
            <v>1</v>
          </cell>
        </row>
        <row r="45">
          <cell r="I45">
            <v>1</v>
          </cell>
          <cell r="J45">
            <v>1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  <cell r="O45">
            <v>4</v>
          </cell>
          <cell r="P45">
            <v>4</v>
          </cell>
          <cell r="Q45">
            <v>4</v>
          </cell>
          <cell r="R45">
            <v>4</v>
          </cell>
          <cell r="S45">
            <v>1</v>
          </cell>
          <cell r="T45">
            <v>1</v>
          </cell>
        </row>
        <row r="46">
          <cell r="I46">
            <v>1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>
            <v>4</v>
          </cell>
          <cell r="P46">
            <v>4</v>
          </cell>
          <cell r="Q46">
            <v>4</v>
          </cell>
          <cell r="R46">
            <v>4</v>
          </cell>
          <cell r="S46">
            <v>1</v>
          </cell>
          <cell r="T46">
            <v>1</v>
          </cell>
        </row>
        <row r="47"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4</v>
          </cell>
          <cell r="P47">
            <v>4</v>
          </cell>
          <cell r="Q47">
            <v>4</v>
          </cell>
          <cell r="R47">
            <v>4</v>
          </cell>
          <cell r="S47">
            <v>1</v>
          </cell>
          <cell r="T47">
            <v>1</v>
          </cell>
        </row>
        <row r="48"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4</v>
          </cell>
          <cell r="P48">
            <v>4</v>
          </cell>
          <cell r="Q48">
            <v>4</v>
          </cell>
          <cell r="R48">
            <v>4</v>
          </cell>
          <cell r="S48">
            <v>1</v>
          </cell>
          <cell r="T48">
            <v>1</v>
          </cell>
        </row>
        <row r="49">
          <cell r="I49">
            <v>1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  <cell r="O49">
            <v>4</v>
          </cell>
          <cell r="P49">
            <v>4</v>
          </cell>
          <cell r="Q49">
            <v>4</v>
          </cell>
          <cell r="R49">
            <v>4</v>
          </cell>
          <cell r="S49">
            <v>1</v>
          </cell>
          <cell r="T49">
            <v>1</v>
          </cell>
        </row>
        <row r="50">
          <cell r="I50">
            <v>1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1</v>
          </cell>
          <cell r="O50">
            <v>4</v>
          </cell>
          <cell r="P50">
            <v>4</v>
          </cell>
          <cell r="Q50">
            <v>4</v>
          </cell>
          <cell r="R50">
            <v>4</v>
          </cell>
          <cell r="S50">
            <v>1</v>
          </cell>
          <cell r="T50">
            <v>1</v>
          </cell>
        </row>
        <row r="51"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4</v>
          </cell>
          <cell r="P51">
            <v>4</v>
          </cell>
          <cell r="Q51">
            <v>4</v>
          </cell>
          <cell r="R51">
            <v>4</v>
          </cell>
          <cell r="S51">
            <v>1</v>
          </cell>
          <cell r="T51">
            <v>1</v>
          </cell>
        </row>
        <row r="52"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4</v>
          </cell>
          <cell r="P52">
            <v>4</v>
          </cell>
          <cell r="Q52">
            <v>4</v>
          </cell>
          <cell r="R52">
            <v>4</v>
          </cell>
          <cell r="S52">
            <v>1</v>
          </cell>
          <cell r="T52">
            <v>1</v>
          </cell>
        </row>
        <row r="53">
          <cell r="I53">
            <v>1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  <cell r="N53">
            <v>1</v>
          </cell>
          <cell r="O53">
            <v>4</v>
          </cell>
          <cell r="P53">
            <v>4</v>
          </cell>
          <cell r="Q53">
            <v>4</v>
          </cell>
          <cell r="R53">
            <v>4</v>
          </cell>
          <cell r="S53">
            <v>1</v>
          </cell>
          <cell r="T53">
            <v>1</v>
          </cell>
        </row>
        <row r="54">
          <cell r="I54">
            <v>1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  <cell r="N54">
            <v>1</v>
          </cell>
          <cell r="O54">
            <v>4</v>
          </cell>
          <cell r="P54">
            <v>4</v>
          </cell>
          <cell r="Q54">
            <v>4</v>
          </cell>
          <cell r="R54">
            <v>4</v>
          </cell>
          <cell r="S54">
            <v>1</v>
          </cell>
          <cell r="T54">
            <v>1</v>
          </cell>
        </row>
        <row r="55">
          <cell r="I55">
            <v>1</v>
          </cell>
          <cell r="J55">
            <v>1</v>
          </cell>
          <cell r="K55">
            <v>1</v>
          </cell>
          <cell r="L55">
            <v>1</v>
          </cell>
          <cell r="M55">
            <v>1</v>
          </cell>
          <cell r="N55">
            <v>1</v>
          </cell>
          <cell r="O55">
            <v>4</v>
          </cell>
          <cell r="P55">
            <v>4</v>
          </cell>
          <cell r="Q55">
            <v>4</v>
          </cell>
          <cell r="R55">
            <v>4</v>
          </cell>
          <cell r="S55">
            <v>1</v>
          </cell>
          <cell r="T55">
            <v>1</v>
          </cell>
        </row>
        <row r="56">
          <cell r="I56">
            <v>1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  <cell r="N56">
            <v>1</v>
          </cell>
          <cell r="O56">
            <v>4</v>
          </cell>
          <cell r="P56">
            <v>4</v>
          </cell>
          <cell r="Q56">
            <v>4</v>
          </cell>
          <cell r="R56">
            <v>4</v>
          </cell>
          <cell r="S56">
            <v>1</v>
          </cell>
          <cell r="T56">
            <v>1</v>
          </cell>
        </row>
        <row r="57">
          <cell r="I57">
            <v>1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  <cell r="N57">
            <v>1</v>
          </cell>
          <cell r="O57">
            <v>4</v>
          </cell>
          <cell r="P57">
            <v>4</v>
          </cell>
          <cell r="Q57">
            <v>4</v>
          </cell>
          <cell r="R57">
            <v>4</v>
          </cell>
          <cell r="S57">
            <v>1</v>
          </cell>
          <cell r="T57">
            <v>1</v>
          </cell>
        </row>
        <row r="58">
          <cell r="I58">
            <v>1</v>
          </cell>
          <cell r="J58">
            <v>1</v>
          </cell>
          <cell r="K58">
            <v>1</v>
          </cell>
          <cell r="L58">
            <v>1</v>
          </cell>
          <cell r="M58">
            <v>1</v>
          </cell>
          <cell r="N58">
            <v>1</v>
          </cell>
          <cell r="O58">
            <v>4</v>
          </cell>
          <cell r="P58">
            <v>4</v>
          </cell>
          <cell r="Q58">
            <v>4</v>
          </cell>
          <cell r="R58">
            <v>4</v>
          </cell>
          <cell r="S58">
            <v>1</v>
          </cell>
          <cell r="T58">
            <v>1</v>
          </cell>
        </row>
        <row r="59"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4</v>
          </cell>
          <cell r="P59">
            <v>4</v>
          </cell>
          <cell r="Q59">
            <v>4</v>
          </cell>
          <cell r="R59">
            <v>4</v>
          </cell>
          <cell r="S59">
            <v>1</v>
          </cell>
          <cell r="T59">
            <v>1</v>
          </cell>
        </row>
        <row r="60">
          <cell r="I60">
            <v>1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  <cell r="N60">
            <v>1</v>
          </cell>
          <cell r="O60">
            <v>4</v>
          </cell>
          <cell r="P60">
            <v>4</v>
          </cell>
          <cell r="Q60">
            <v>4</v>
          </cell>
          <cell r="R60">
            <v>4</v>
          </cell>
          <cell r="S60">
            <v>1</v>
          </cell>
          <cell r="T60">
            <v>1</v>
          </cell>
        </row>
        <row r="61">
          <cell r="I61">
            <v>1</v>
          </cell>
          <cell r="J61">
            <v>1</v>
          </cell>
          <cell r="K61">
            <v>1</v>
          </cell>
          <cell r="L61">
            <v>1</v>
          </cell>
          <cell r="M61">
            <v>1</v>
          </cell>
          <cell r="N61">
            <v>1</v>
          </cell>
          <cell r="O61">
            <v>4</v>
          </cell>
          <cell r="P61">
            <v>4</v>
          </cell>
          <cell r="Q61">
            <v>4</v>
          </cell>
          <cell r="R61">
            <v>4</v>
          </cell>
          <cell r="S61">
            <v>1</v>
          </cell>
          <cell r="T61">
            <v>1</v>
          </cell>
        </row>
        <row r="62">
          <cell r="I62">
            <v>1</v>
          </cell>
          <cell r="J62">
            <v>1</v>
          </cell>
          <cell r="K62">
            <v>1</v>
          </cell>
          <cell r="L62">
            <v>1</v>
          </cell>
          <cell r="M62">
            <v>1</v>
          </cell>
          <cell r="N62">
            <v>1</v>
          </cell>
          <cell r="O62">
            <v>4</v>
          </cell>
          <cell r="P62">
            <v>4</v>
          </cell>
          <cell r="Q62">
            <v>4</v>
          </cell>
          <cell r="R62">
            <v>4</v>
          </cell>
          <cell r="S62">
            <v>1</v>
          </cell>
          <cell r="T62">
            <v>1</v>
          </cell>
        </row>
      </sheetData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Lists"/>
      <sheetName val="1. Instructions"/>
      <sheetName val="2. Contact Information"/>
      <sheetName val="3. Project Description"/>
      <sheetName val="4. Pricing"/>
      <sheetName val="5. Delivery Profile"/>
    </sheetNames>
    <sheetDataSet>
      <sheetData sheetId="0"/>
      <sheetData sheetId="1">
        <row r="4">
          <cell r="C4" t="str">
            <v>New Facility</v>
          </cell>
        </row>
        <row r="5">
          <cell r="C5" t="str">
            <v>Repower</v>
          </cell>
        </row>
        <row r="6">
          <cell r="C6" t="str">
            <v>Upgrade/Expansion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structions"/>
      <sheetName val="2. Contact Information"/>
      <sheetName val="3. Project Description"/>
      <sheetName val="4. Interconnection"/>
      <sheetName val="5. Eligibility"/>
      <sheetName val="6. PPA Summary"/>
      <sheetName val="7. Permitting"/>
      <sheetName val="8. Schedule"/>
      <sheetName val="9. Delivery Profile"/>
      <sheetName val="10. Pricing and Degradation"/>
      <sheetName val="11. Confidentiality"/>
      <sheetName val="12. DERP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LQ91"/>
  <sheetViews>
    <sheetView showGridLines="0" tabSelected="1" zoomScale="75" zoomScaleNormal="75" workbookViewId="0">
      <pane xSplit="3" ySplit="9" topLeftCell="DW30" activePane="bottomRight" state="frozen"/>
      <selection pane="bottomRight" activeCell="DW8" sqref="DW8"/>
      <selection pane="bottomLeft" activeCell="A9" sqref="A9"/>
      <selection pane="topRight" activeCell="D1" sqref="D1"/>
    </sheetView>
  </sheetViews>
  <sheetFormatPr defaultColWidth="0" defaultRowHeight="14.45" zeroHeight="1"/>
  <cols>
    <col min="1" max="1" width="2.7109375" customWidth="1"/>
    <col min="2" max="2" width="45.42578125" customWidth="1"/>
    <col min="3" max="3" width="10" customWidth="1"/>
    <col min="4" max="4" width="12.42578125" customWidth="1"/>
    <col min="5" max="5" width="24" customWidth="1"/>
    <col min="6" max="6" width="23.85546875" customWidth="1"/>
    <col min="7" max="7" width="12" customWidth="1"/>
    <col min="8" max="8" width="8.42578125" bestFit="1" customWidth="1"/>
    <col min="9" max="9" width="10.28515625" customWidth="1"/>
    <col min="10" max="10" width="19.5703125" customWidth="1"/>
    <col min="11" max="11" width="14.140625" customWidth="1"/>
    <col min="12" max="13" width="12.42578125" customWidth="1"/>
    <col min="14" max="14" width="13.85546875" customWidth="1"/>
    <col min="15" max="15" width="11" customWidth="1"/>
    <col min="16" max="16" width="10.42578125" customWidth="1"/>
    <col min="17" max="17" width="19.42578125" customWidth="1"/>
    <col min="18" max="18" width="17.5703125" customWidth="1"/>
    <col min="19" max="19" width="14.42578125" customWidth="1"/>
    <col min="20" max="20" width="18.7109375" customWidth="1"/>
    <col min="21" max="21" width="12.42578125" customWidth="1"/>
    <col min="22" max="22" width="11.85546875" customWidth="1"/>
    <col min="23" max="23" width="10.28515625" customWidth="1"/>
    <col min="24" max="24" width="9.140625" customWidth="1"/>
    <col min="25" max="25" width="13.140625" customWidth="1"/>
    <col min="26" max="26" width="21" customWidth="1"/>
    <col min="27" max="27" width="19.42578125" customWidth="1"/>
    <col min="28" max="28" width="14.28515625" customWidth="1"/>
    <col min="29" max="29" width="19.28515625" customWidth="1"/>
    <col min="30" max="30" width="9.140625" customWidth="1"/>
    <col min="31" max="35" width="10" hidden="1" customWidth="1"/>
    <col min="36" max="40" width="10" customWidth="1"/>
    <col min="41" max="47" width="10" bestFit="1" customWidth="1"/>
    <col min="48" max="48" width="9.140625" customWidth="1"/>
    <col min="49" max="54" width="10" customWidth="1"/>
    <col min="55" max="55" width="9.5703125" bestFit="1" customWidth="1"/>
    <col min="56" max="56" width="8.7109375" bestFit="1" customWidth="1"/>
    <col min="57" max="58" width="10" bestFit="1" customWidth="1"/>
    <col min="59" max="59" width="9.5703125" bestFit="1" customWidth="1"/>
    <col min="60" max="60" width="9.7109375" bestFit="1" customWidth="1"/>
    <col min="61" max="61" width="10" bestFit="1" customWidth="1"/>
    <col min="62" max="62" width="7.42578125" bestFit="1" customWidth="1"/>
    <col min="63" max="63" width="10.5703125" bestFit="1" customWidth="1"/>
    <col min="64" max="64" width="9.140625" customWidth="1"/>
    <col min="65" max="65" width="9.5703125" hidden="1" customWidth="1"/>
    <col min="66" max="66" width="9.7109375" hidden="1" customWidth="1"/>
    <col min="67" max="67" width="9.5703125" hidden="1" customWidth="1"/>
    <col min="68" max="68" width="9.28515625" hidden="1" customWidth="1"/>
    <col min="69" max="69" width="10" hidden="1" customWidth="1"/>
    <col min="70" max="74" width="10" customWidth="1"/>
    <col min="75" max="75" width="9.5703125" bestFit="1" customWidth="1"/>
    <col min="76" max="76" width="8.7109375" bestFit="1" customWidth="1"/>
    <col min="77" max="78" width="10" bestFit="1" customWidth="1"/>
    <col min="79" max="79" width="9.5703125" bestFit="1" customWidth="1"/>
    <col min="80" max="80" width="9.7109375" bestFit="1" customWidth="1"/>
    <col min="81" max="81" width="10" bestFit="1" customWidth="1"/>
    <col min="82" max="82" width="9.140625" customWidth="1"/>
    <col min="83" max="83" width="24.5703125" customWidth="1"/>
    <col min="84" max="84" width="37.85546875" customWidth="1"/>
    <col min="85" max="85" width="28.85546875" customWidth="1"/>
    <col min="86" max="86" width="35.7109375" customWidth="1"/>
    <col min="87" max="87" width="37.42578125" customWidth="1"/>
    <col min="88" max="88" width="22.28515625" customWidth="1"/>
    <col min="89" max="89" width="9.140625" customWidth="1"/>
    <col min="90" max="90" width="9.140625" hidden="1" customWidth="1"/>
    <col min="91" max="95" width="12.5703125" hidden="1" customWidth="1"/>
    <col min="96" max="109" width="12.5703125" customWidth="1"/>
    <col min="110" max="110" width="25.28515625" customWidth="1"/>
    <col min="111" max="111" width="22.42578125" hidden="1" customWidth="1"/>
    <col min="112" max="112" width="10.7109375" customWidth="1"/>
    <col min="113" max="130" width="10.42578125" customWidth="1"/>
    <col min="131" max="131" width="11" bestFit="1" customWidth="1"/>
    <col min="132" max="138" width="11.42578125" customWidth="1"/>
    <col min="139" max="143" width="11.42578125" hidden="1" customWidth="1"/>
    <col min="144" max="144" width="11.7109375" bestFit="1" customWidth="1"/>
    <col min="145" max="145" width="5.5703125" customWidth="1"/>
    <col min="146" max="146" width="26.5703125" customWidth="1"/>
    <col min="147" max="147" width="20.85546875" customWidth="1"/>
    <col min="148" max="148" width="11.7109375" bestFit="1" customWidth="1"/>
    <col min="149" max="149" width="11.7109375" customWidth="1"/>
    <col min="150" max="150" width="9.140625" customWidth="1"/>
    <col min="151" max="151" width="36.42578125" customWidth="1"/>
    <col min="152" max="152" width="14.85546875" bestFit="1" customWidth="1"/>
    <col min="153" max="153" width="9.140625" customWidth="1"/>
    <col min="154" max="154" width="17.42578125" customWidth="1"/>
    <col min="155" max="155" width="9.140625" customWidth="1"/>
    <col min="156" max="160" width="9.140625" hidden="1" customWidth="1"/>
    <col min="161" max="329" width="0" hidden="1" customWidth="1"/>
    <col min="330" max="16384" width="9.140625" hidden="1"/>
  </cols>
  <sheetData>
    <row r="1" spans="1:148">
      <c r="DU1" s="49"/>
    </row>
    <row r="2" spans="1:148" ht="20.45">
      <c r="A2" s="1"/>
      <c r="B2" s="2"/>
      <c r="C2" s="2"/>
      <c r="D2" s="3"/>
      <c r="E2" s="1"/>
      <c r="X2" s="4"/>
      <c r="AD2" s="4"/>
      <c r="AV2" s="4"/>
      <c r="BL2" s="4"/>
      <c r="CD2" s="4"/>
      <c r="CE2" s="61" t="s">
        <v>0</v>
      </c>
      <c r="CF2" s="61"/>
      <c r="CK2" s="4"/>
      <c r="DG2" s="4"/>
      <c r="DH2" s="4"/>
      <c r="DU2" s="4"/>
      <c r="EA2" s="50"/>
      <c r="EO2" s="12"/>
      <c r="ER2" s="12"/>
    </row>
    <row r="3" spans="1:148" ht="20.45">
      <c r="A3" s="1"/>
      <c r="B3" s="6" t="s">
        <v>1</v>
      </c>
      <c r="C3" s="5"/>
      <c r="D3" s="6"/>
      <c r="E3" s="1"/>
      <c r="X3" s="4"/>
      <c r="AD3" s="4"/>
      <c r="AV3" s="4"/>
      <c r="BL3" s="4"/>
      <c r="CD3" s="4"/>
      <c r="CE3" s="64" t="s">
        <v>2</v>
      </c>
      <c r="CF3" s="64"/>
      <c r="CG3" s="64"/>
      <c r="CH3" s="64"/>
      <c r="CI3" s="64"/>
      <c r="CK3" s="4"/>
      <c r="DG3" s="4"/>
      <c r="DH3" s="4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47"/>
      <c r="DV3" s="1"/>
      <c r="EA3" s="50"/>
      <c r="EJ3" s="1"/>
      <c r="EK3" s="1"/>
      <c r="EO3" s="12"/>
      <c r="ER3" s="12"/>
    </row>
    <row r="4" spans="1:148" ht="20.45">
      <c r="A4" s="1"/>
      <c r="B4" s="31" t="s">
        <v>3</v>
      </c>
      <c r="C4" s="5"/>
      <c r="D4" s="32"/>
      <c r="E4" s="1"/>
      <c r="X4" s="4"/>
      <c r="AD4" s="4"/>
      <c r="AV4" s="4"/>
      <c r="BL4" s="4"/>
      <c r="CD4" s="4"/>
      <c r="CE4" s="60"/>
      <c r="CF4" s="60"/>
      <c r="CG4" s="60"/>
      <c r="CH4" s="60"/>
      <c r="CI4" s="60"/>
      <c r="CK4" s="4"/>
      <c r="DG4" s="4"/>
      <c r="DH4" s="4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47"/>
      <c r="DV4" s="1"/>
      <c r="EA4" s="50"/>
      <c r="EJ4" s="1"/>
      <c r="EK4" s="1"/>
      <c r="EO4" s="12"/>
      <c r="ER4" s="12"/>
    </row>
    <row r="5" spans="1:148" ht="42.6" thickBot="1">
      <c r="A5" s="1"/>
      <c r="B5" s="36" t="s">
        <v>4</v>
      </c>
      <c r="C5" s="33"/>
      <c r="D5" s="31"/>
      <c r="E5" s="1"/>
      <c r="X5" s="4"/>
      <c r="AD5" s="4"/>
      <c r="AV5" s="4"/>
      <c r="BL5" s="4"/>
      <c r="CD5" s="4"/>
      <c r="CE5" s="25" t="s">
        <v>5</v>
      </c>
      <c r="CF5" s="25" t="s">
        <v>5</v>
      </c>
      <c r="CG5" s="25" t="s">
        <v>5</v>
      </c>
      <c r="CH5" s="25" t="s">
        <v>5</v>
      </c>
      <c r="CI5" s="25" t="s">
        <v>5</v>
      </c>
      <c r="CK5" s="4"/>
      <c r="DG5" s="4"/>
      <c r="DH5" s="4"/>
      <c r="DU5" s="4"/>
      <c r="EA5" s="50"/>
      <c r="EO5" s="12"/>
      <c r="EP5" s="54" t="s">
        <v>6</v>
      </c>
      <c r="EQ5" s="55">
        <v>0.05</v>
      </c>
      <c r="ER5" s="12"/>
    </row>
    <row r="6" spans="1:148" ht="20.100000000000001" customHeight="1">
      <c r="X6" s="4"/>
      <c r="Y6" s="20"/>
      <c r="AD6" s="4"/>
      <c r="AE6" s="67" t="s">
        <v>7</v>
      </c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4"/>
      <c r="AX6" s="62" t="s">
        <v>8</v>
      </c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4"/>
      <c r="BM6" s="63" t="s">
        <v>9</v>
      </c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4"/>
      <c r="CE6" s="56">
        <v>-0.01</v>
      </c>
      <c r="CF6" s="56">
        <v>0.03</v>
      </c>
      <c r="CG6" s="56">
        <v>0.1</v>
      </c>
      <c r="CH6" s="56">
        <v>0.05</v>
      </c>
      <c r="CI6" s="56">
        <v>-0.05</v>
      </c>
      <c r="CK6" s="4"/>
      <c r="CM6" s="74" t="s">
        <v>10</v>
      </c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5"/>
      <c r="DF6" s="27"/>
      <c r="DG6" s="4"/>
      <c r="DH6" s="4"/>
      <c r="DI6" s="72" t="s">
        <v>11</v>
      </c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48"/>
      <c r="DV6" s="46"/>
      <c r="DW6" s="70" t="s">
        <v>12</v>
      </c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O6" s="12"/>
      <c r="EP6" s="40" t="s">
        <v>13</v>
      </c>
      <c r="ER6" s="12"/>
    </row>
    <row r="7" spans="1:148" ht="46.5" customHeight="1">
      <c r="B7" s="66" t="s">
        <v>14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4"/>
      <c r="Y7" s="69" t="s">
        <v>15</v>
      </c>
      <c r="Z7" s="69"/>
      <c r="AA7" s="69"/>
      <c r="AB7" s="69"/>
      <c r="AC7" s="69"/>
      <c r="AD7" s="4"/>
      <c r="AE7" s="67">
        <v>2022</v>
      </c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4"/>
      <c r="AX7" s="62">
        <v>2022</v>
      </c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59"/>
      <c r="BK7" s="59"/>
      <c r="BL7" s="4"/>
      <c r="BM7" s="63">
        <v>2022</v>
      </c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4"/>
      <c r="CE7" s="68" t="s">
        <v>16</v>
      </c>
      <c r="CF7" s="68"/>
      <c r="CG7" s="68"/>
      <c r="CH7" s="68"/>
      <c r="CI7" s="68"/>
      <c r="CJ7" s="68"/>
      <c r="CK7" s="4"/>
      <c r="CM7" s="76">
        <v>2022</v>
      </c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27"/>
      <c r="DE7" s="26"/>
      <c r="DF7" s="26"/>
      <c r="DG7" s="4"/>
      <c r="DH7" s="4"/>
      <c r="DI7" s="72">
        <v>2022</v>
      </c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12"/>
      <c r="DV7" s="60">
        <v>1.1499999999999999</v>
      </c>
      <c r="DW7" s="70">
        <v>2022</v>
      </c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O7" s="12"/>
      <c r="EP7" s="71" t="s">
        <v>17</v>
      </c>
      <c r="EQ7" s="71"/>
      <c r="ER7" s="12"/>
    </row>
    <row r="8" spans="1:148" ht="117" customHeight="1">
      <c r="B8" s="22" t="s">
        <v>18</v>
      </c>
      <c r="C8" s="22" t="s">
        <v>19</v>
      </c>
      <c r="D8" s="22" t="s">
        <v>20</v>
      </c>
      <c r="E8" s="22" t="s">
        <v>21</v>
      </c>
      <c r="F8" s="22" t="s">
        <v>22</v>
      </c>
      <c r="G8" s="22" t="s">
        <v>23</v>
      </c>
      <c r="H8" s="22" t="s">
        <v>24</v>
      </c>
      <c r="I8" s="22" t="s">
        <v>25</v>
      </c>
      <c r="J8" s="22" t="s">
        <v>26</v>
      </c>
      <c r="K8" s="22" t="s">
        <v>27</v>
      </c>
      <c r="L8" s="22" t="s">
        <v>28</v>
      </c>
      <c r="M8" s="22" t="s">
        <v>29</v>
      </c>
      <c r="N8" s="22" t="s">
        <v>30</v>
      </c>
      <c r="O8" s="22" t="s">
        <v>31</v>
      </c>
      <c r="P8" s="22" t="s">
        <v>32</v>
      </c>
      <c r="Q8" s="22" t="s">
        <v>33</v>
      </c>
      <c r="R8" s="22" t="s">
        <v>34</v>
      </c>
      <c r="S8" s="22" t="s">
        <v>28</v>
      </c>
      <c r="T8" s="22" t="s">
        <v>29</v>
      </c>
      <c r="U8" s="22" t="s">
        <v>30</v>
      </c>
      <c r="V8" s="22" t="s">
        <v>31</v>
      </c>
      <c r="W8" s="22" t="s">
        <v>32</v>
      </c>
      <c r="X8" s="7"/>
      <c r="Y8" s="22" t="s">
        <v>35</v>
      </c>
      <c r="Z8" s="22" t="s">
        <v>36</v>
      </c>
      <c r="AA8" s="22" t="s">
        <v>37</v>
      </c>
      <c r="AB8" s="22" t="s">
        <v>38</v>
      </c>
      <c r="AC8" s="22" t="s">
        <v>39</v>
      </c>
      <c r="AD8" s="7"/>
      <c r="AE8" s="37">
        <v>43831</v>
      </c>
      <c r="AF8" s="37">
        <f>EOMONTH(AE8,1)</f>
        <v>43890</v>
      </c>
      <c r="AG8" s="37">
        <f t="shared" ref="AG8:AU8" si="0">EOMONTH(AF8,1)</f>
        <v>43921</v>
      </c>
      <c r="AH8" s="37">
        <f t="shared" si="0"/>
        <v>43951</v>
      </c>
      <c r="AI8" s="37">
        <f t="shared" si="0"/>
        <v>43982</v>
      </c>
      <c r="AJ8" s="29">
        <v>44562</v>
      </c>
      <c r="AK8" s="29">
        <v>44593</v>
      </c>
      <c r="AL8" s="29">
        <v>44621</v>
      </c>
      <c r="AM8" s="29">
        <v>44652</v>
      </c>
      <c r="AN8" s="29">
        <v>44682</v>
      </c>
      <c r="AO8" s="29">
        <v>44713</v>
      </c>
      <c r="AP8" s="29">
        <v>44743</v>
      </c>
      <c r="AQ8" s="29">
        <v>44774</v>
      </c>
      <c r="AR8" s="29">
        <v>44805</v>
      </c>
      <c r="AS8" s="29">
        <v>44835</v>
      </c>
      <c r="AT8" s="29">
        <v>44866</v>
      </c>
      <c r="AU8" s="29">
        <v>44896</v>
      </c>
      <c r="AV8" s="7"/>
      <c r="AW8" s="37">
        <f>$EB$8</f>
        <v>44713</v>
      </c>
      <c r="AX8" s="29">
        <f t="shared" ref="AX8:BI8" si="1">AJ8</f>
        <v>44562</v>
      </c>
      <c r="AY8" s="29">
        <f t="shared" si="1"/>
        <v>44593</v>
      </c>
      <c r="AZ8" s="29">
        <f t="shared" si="1"/>
        <v>44621</v>
      </c>
      <c r="BA8" s="29">
        <f t="shared" si="1"/>
        <v>44652</v>
      </c>
      <c r="BB8" s="29">
        <f t="shared" si="1"/>
        <v>44682</v>
      </c>
      <c r="BC8" s="29">
        <f t="shared" si="1"/>
        <v>44713</v>
      </c>
      <c r="BD8" s="29">
        <f t="shared" si="1"/>
        <v>44743</v>
      </c>
      <c r="BE8" s="29">
        <f t="shared" si="1"/>
        <v>44774</v>
      </c>
      <c r="BF8" s="29">
        <f t="shared" si="1"/>
        <v>44805</v>
      </c>
      <c r="BG8" s="29">
        <f t="shared" si="1"/>
        <v>44835</v>
      </c>
      <c r="BH8" s="29">
        <f t="shared" si="1"/>
        <v>44866</v>
      </c>
      <c r="BI8" s="29">
        <f t="shared" si="1"/>
        <v>44896</v>
      </c>
      <c r="BJ8" s="29" t="s">
        <v>40</v>
      </c>
      <c r="BK8" s="28" t="s">
        <v>41</v>
      </c>
      <c r="BL8" s="7"/>
      <c r="BM8" s="37" t="e">
        <f>#REF!</f>
        <v>#REF!</v>
      </c>
      <c r="BN8" s="37" t="e">
        <f>#REF!</f>
        <v>#REF!</v>
      </c>
      <c r="BO8" s="37" t="e">
        <f>#REF!</f>
        <v>#REF!</v>
      </c>
      <c r="BP8" s="37" t="e">
        <f>#REF!</f>
        <v>#REF!</v>
      </c>
      <c r="BQ8" s="37" t="e">
        <f>#REF!</f>
        <v>#REF!</v>
      </c>
      <c r="BR8" s="29">
        <f t="shared" ref="BR8:BV8" si="2">AX8</f>
        <v>44562</v>
      </c>
      <c r="BS8" s="29">
        <f t="shared" si="2"/>
        <v>44593</v>
      </c>
      <c r="BT8" s="29">
        <f t="shared" si="2"/>
        <v>44621</v>
      </c>
      <c r="BU8" s="29">
        <f t="shared" si="2"/>
        <v>44652</v>
      </c>
      <c r="BV8" s="29">
        <f t="shared" si="2"/>
        <v>44682</v>
      </c>
      <c r="BW8" s="29">
        <f t="shared" ref="BW8:CC8" si="3">BC8</f>
        <v>44713</v>
      </c>
      <c r="BX8" s="29">
        <f t="shared" si="3"/>
        <v>44743</v>
      </c>
      <c r="BY8" s="29">
        <f t="shared" si="3"/>
        <v>44774</v>
      </c>
      <c r="BZ8" s="29">
        <f t="shared" si="3"/>
        <v>44805</v>
      </c>
      <c r="CA8" s="29">
        <f t="shared" si="3"/>
        <v>44835</v>
      </c>
      <c r="CB8" s="29">
        <f t="shared" si="3"/>
        <v>44866</v>
      </c>
      <c r="CC8" s="29">
        <f t="shared" si="3"/>
        <v>44896</v>
      </c>
      <c r="CD8" s="7"/>
      <c r="CE8" s="57" t="s">
        <v>42</v>
      </c>
      <c r="CF8" s="57" t="s">
        <v>43</v>
      </c>
      <c r="CG8" s="57" t="s">
        <v>44</v>
      </c>
      <c r="CH8" s="57" t="s">
        <v>45</v>
      </c>
      <c r="CI8" s="57" t="s">
        <v>46</v>
      </c>
      <c r="CJ8" s="22" t="s">
        <v>47</v>
      </c>
      <c r="CK8" s="7"/>
      <c r="CL8" s="29">
        <f>$EB$8</f>
        <v>44713</v>
      </c>
      <c r="CM8" s="37" t="e">
        <f t="shared" ref="CM8:DC8" si="4">BM8</f>
        <v>#REF!</v>
      </c>
      <c r="CN8" s="37" t="e">
        <f t="shared" si="4"/>
        <v>#REF!</v>
      </c>
      <c r="CO8" s="37" t="e">
        <f t="shared" si="4"/>
        <v>#REF!</v>
      </c>
      <c r="CP8" s="37" t="e">
        <f t="shared" si="4"/>
        <v>#REF!</v>
      </c>
      <c r="CQ8" s="37" t="e">
        <f t="shared" si="4"/>
        <v>#REF!</v>
      </c>
      <c r="CR8" s="29">
        <f t="shared" si="4"/>
        <v>44562</v>
      </c>
      <c r="CS8" s="29">
        <f t="shared" si="4"/>
        <v>44593</v>
      </c>
      <c r="CT8" s="29">
        <f t="shared" si="4"/>
        <v>44621</v>
      </c>
      <c r="CU8" s="29">
        <f t="shared" si="4"/>
        <v>44652</v>
      </c>
      <c r="CV8" s="29">
        <f t="shared" si="4"/>
        <v>44682</v>
      </c>
      <c r="CW8" s="29">
        <f t="shared" si="4"/>
        <v>44713</v>
      </c>
      <c r="CX8" s="29">
        <f t="shared" si="4"/>
        <v>44743</v>
      </c>
      <c r="CY8" s="29">
        <f t="shared" si="4"/>
        <v>44774</v>
      </c>
      <c r="CZ8" s="29">
        <f t="shared" si="4"/>
        <v>44805</v>
      </c>
      <c r="DA8" s="29">
        <f t="shared" si="4"/>
        <v>44835</v>
      </c>
      <c r="DB8" s="29">
        <f t="shared" si="4"/>
        <v>44866</v>
      </c>
      <c r="DC8" s="29">
        <f t="shared" si="4"/>
        <v>44896</v>
      </c>
      <c r="DD8" s="29" t="s">
        <v>40</v>
      </c>
      <c r="DE8" s="28" t="s">
        <v>41</v>
      </c>
      <c r="DF8" s="58" t="s">
        <v>48</v>
      </c>
      <c r="DG8" s="7"/>
      <c r="DH8" s="7"/>
      <c r="DI8" s="29">
        <v>44562</v>
      </c>
      <c r="DJ8" s="29">
        <v>44593</v>
      </c>
      <c r="DK8" s="29">
        <v>44621</v>
      </c>
      <c r="DL8" s="29">
        <v>44652</v>
      </c>
      <c r="DM8" s="29">
        <v>44682</v>
      </c>
      <c r="DN8" s="29">
        <v>44713</v>
      </c>
      <c r="DO8" s="29">
        <v>44743</v>
      </c>
      <c r="DP8" s="29">
        <v>44774</v>
      </c>
      <c r="DQ8" s="29">
        <v>44805</v>
      </c>
      <c r="DR8" s="29">
        <v>44835</v>
      </c>
      <c r="DS8" s="29">
        <v>44866</v>
      </c>
      <c r="DT8" s="29">
        <v>44896</v>
      </c>
      <c r="DU8" s="12"/>
      <c r="DV8" s="52" t="s">
        <v>49</v>
      </c>
      <c r="DW8" s="29">
        <v>44562</v>
      </c>
      <c r="DX8" s="29">
        <v>44593</v>
      </c>
      <c r="DY8" s="29">
        <v>44621</v>
      </c>
      <c r="DZ8" s="29">
        <v>44652</v>
      </c>
      <c r="EA8" s="29">
        <v>44682</v>
      </c>
      <c r="EB8" s="29">
        <v>44713</v>
      </c>
      <c r="EC8" s="29">
        <v>44743</v>
      </c>
      <c r="ED8" s="29">
        <v>44774</v>
      </c>
      <c r="EE8" s="29">
        <v>44805</v>
      </c>
      <c r="EF8" s="29">
        <v>44835</v>
      </c>
      <c r="EG8" s="29">
        <v>44866</v>
      </c>
      <c r="EH8" s="29">
        <v>44896</v>
      </c>
      <c r="EI8" s="29">
        <v>44927</v>
      </c>
      <c r="EJ8" s="29">
        <v>44958</v>
      </c>
      <c r="EK8" s="29">
        <v>44986</v>
      </c>
      <c r="EL8" s="29">
        <v>45017</v>
      </c>
      <c r="EM8" s="29">
        <v>45047</v>
      </c>
      <c r="EN8" s="28" t="s">
        <v>41</v>
      </c>
      <c r="EO8" s="12"/>
      <c r="EP8" s="22" t="s">
        <v>50</v>
      </c>
      <c r="EQ8" s="22" t="s">
        <v>51</v>
      </c>
      <c r="ER8" s="12"/>
    </row>
    <row r="9" spans="1:148" s="4" customFormat="1" ht="6" customHeight="1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7"/>
      <c r="Y9" s="38"/>
      <c r="Z9" s="38"/>
      <c r="AA9" s="38"/>
      <c r="AB9" s="38"/>
      <c r="AC9" s="38"/>
      <c r="AD9" s="7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7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7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7"/>
      <c r="CE9" s="38"/>
      <c r="CF9" s="38"/>
      <c r="CG9" s="38"/>
      <c r="CH9" s="38"/>
      <c r="CI9" s="38"/>
      <c r="CJ9" s="38"/>
      <c r="CK9" s="7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7"/>
      <c r="DH9" s="7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12"/>
      <c r="DV9" s="51"/>
      <c r="DW9" s="51"/>
      <c r="DX9" s="51"/>
      <c r="DY9" s="51"/>
      <c r="DZ9" s="51"/>
      <c r="EA9" s="5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12"/>
      <c r="EP9" s="38"/>
      <c r="EQ9" s="38"/>
      <c r="ER9" s="12"/>
    </row>
    <row r="10" spans="1:148" ht="15.6">
      <c r="B10" s="8" t="s">
        <v>52</v>
      </c>
      <c r="C10" s="9">
        <v>1</v>
      </c>
      <c r="D10" s="9">
        <f>IF(ISBLANK(C10),"",1)</f>
        <v>1</v>
      </c>
      <c r="E10" s="8"/>
      <c r="F10" s="8"/>
      <c r="G10" s="8"/>
      <c r="H10" s="8"/>
      <c r="I10" s="8"/>
      <c r="J10" s="8"/>
      <c r="K10" s="8"/>
      <c r="L10" s="8"/>
      <c r="M10" s="10"/>
      <c r="N10" s="11"/>
      <c r="O10" s="11"/>
      <c r="P10" s="11"/>
      <c r="Q10" s="8"/>
      <c r="R10" s="8"/>
      <c r="S10" s="8"/>
      <c r="T10" s="10"/>
      <c r="U10" s="11"/>
      <c r="V10" s="11"/>
      <c r="W10" s="11"/>
      <c r="X10" s="12"/>
      <c r="Y10" s="13"/>
      <c r="Z10" s="13"/>
      <c r="AA10" s="13"/>
      <c r="AB10" s="13"/>
      <c r="AC10" s="15"/>
      <c r="AD10" s="12"/>
      <c r="AE10" s="39"/>
      <c r="AF10" s="39"/>
      <c r="AG10" s="39"/>
      <c r="AH10" s="39"/>
      <c r="AI10" s="39"/>
      <c r="AJ10" s="15" t="s">
        <v>53</v>
      </c>
      <c r="AK10" s="15" t="s">
        <v>53</v>
      </c>
      <c r="AL10" s="15" t="s">
        <v>53</v>
      </c>
      <c r="AM10" s="15" t="s">
        <v>53</v>
      </c>
      <c r="AN10" s="15" t="s">
        <v>54</v>
      </c>
      <c r="AO10" s="15" t="s">
        <v>54</v>
      </c>
      <c r="AP10" s="15" t="s">
        <v>55</v>
      </c>
      <c r="AQ10" s="15" t="s">
        <v>53</v>
      </c>
      <c r="AR10" s="15" t="s">
        <v>53</v>
      </c>
      <c r="AS10" s="15" t="s">
        <v>53</v>
      </c>
      <c r="AT10" s="15" t="s">
        <v>53</v>
      </c>
      <c r="AU10" s="15" t="s">
        <v>53</v>
      </c>
      <c r="AV10" s="12"/>
      <c r="AW10" s="12">
        <f>IF(COUNTBLANK($BE10)=1, "", 0)</f>
        <v>0</v>
      </c>
      <c r="AX10" s="16">
        <v>10</v>
      </c>
      <c r="AY10" s="16">
        <v>20</v>
      </c>
      <c r="AZ10" s="16">
        <v>30</v>
      </c>
      <c r="BA10" s="16">
        <v>40</v>
      </c>
      <c r="BB10" s="16">
        <v>50</v>
      </c>
      <c r="BC10" s="16">
        <v>60</v>
      </c>
      <c r="BD10" s="16">
        <v>70</v>
      </c>
      <c r="BE10" s="16">
        <v>80</v>
      </c>
      <c r="BF10" s="16">
        <v>90</v>
      </c>
      <c r="BG10" s="16">
        <v>100</v>
      </c>
      <c r="BH10" s="16">
        <v>110</v>
      </c>
      <c r="BI10" s="16">
        <v>120</v>
      </c>
      <c r="BJ10" s="17">
        <f>IF(COUNTBLANK($BE10)=1, "",SUM(AX10:BI10))</f>
        <v>780</v>
      </c>
      <c r="BK10" s="17">
        <f>IFERROR(XNPV($EQ$5, AX10:BI10, AX$8:BI$8),"")</f>
        <v>757.22020211869528</v>
      </c>
      <c r="BL10" s="12"/>
      <c r="BM10" s="42"/>
      <c r="BN10" s="42"/>
      <c r="BO10" s="42"/>
      <c r="BP10" s="42"/>
      <c r="BQ10" s="42"/>
      <c r="BR10" s="18">
        <v>1</v>
      </c>
      <c r="BS10" s="18">
        <v>2</v>
      </c>
      <c r="BT10" s="18">
        <v>3</v>
      </c>
      <c r="BU10" s="18">
        <v>4</v>
      </c>
      <c r="BV10" s="18">
        <v>5</v>
      </c>
      <c r="BW10" s="18">
        <v>6</v>
      </c>
      <c r="BX10" s="18">
        <v>7</v>
      </c>
      <c r="BY10" s="18">
        <v>8</v>
      </c>
      <c r="BZ10" s="18">
        <v>9</v>
      </c>
      <c r="CA10" s="18">
        <v>10</v>
      </c>
      <c r="CB10" s="18">
        <v>11</v>
      </c>
      <c r="CC10" s="18">
        <v>12</v>
      </c>
      <c r="CD10" s="12"/>
      <c r="CE10" s="18"/>
      <c r="CF10" s="18"/>
      <c r="CG10" s="18"/>
      <c r="CH10" s="18"/>
      <c r="CI10" s="18"/>
      <c r="CJ10" s="19">
        <f>IF(COUNTBLANK(BE10)=1,"",((CE10=CE$5)*CE$6+(CF10=CF$5)*CF$6+(CG10=CG$5)*CG$6+(CH10=CH$5)*CH$6+(CI10=CI$5)*CI$6))</f>
        <v>0</v>
      </c>
      <c r="CK10" s="12"/>
      <c r="CL10" s="60">
        <f>IF(COUNTBLANK($BE10)=1, "",0)</f>
        <v>0</v>
      </c>
      <c r="CM10" s="43" t="e">
        <f>IF(COUNTBLANK($BE10)=1, "",#REF!*BM10)</f>
        <v>#REF!</v>
      </c>
      <c r="CN10" s="43" t="e">
        <f>IF(COUNTBLANK($BE10)=1, "",#REF!*BN10)</f>
        <v>#REF!</v>
      </c>
      <c r="CO10" s="43" t="e">
        <f>IF(COUNTBLANK($BE10)=1, "",#REF!*BO10)</f>
        <v>#REF!</v>
      </c>
      <c r="CP10" s="43" t="e">
        <f>IF(COUNTBLANK($BE10)=1, "",#REF!*BP10)</f>
        <v>#REF!</v>
      </c>
      <c r="CQ10" s="43" t="e">
        <f>IF(COUNTBLANK($BE10)=1, "",#REF!*BQ10)</f>
        <v>#REF!</v>
      </c>
      <c r="CR10" s="44">
        <f t="shared" ref="CR10" si="5">IF(COUNTBLANK($BE10)=1, "",AX10*BR10)</f>
        <v>10</v>
      </c>
      <c r="CS10" s="44">
        <f t="shared" ref="CS10" si="6">IF(COUNTBLANK($BE10)=1, "",AY10*BS10)</f>
        <v>40</v>
      </c>
      <c r="CT10" s="44">
        <f t="shared" ref="CT10" si="7">IF(COUNTBLANK($BE10)=1, "",AZ10*BT10)</f>
        <v>90</v>
      </c>
      <c r="CU10" s="44">
        <f t="shared" ref="CU10" si="8">IF(COUNTBLANK($BE10)=1, "",BA10*BU10)</f>
        <v>160</v>
      </c>
      <c r="CV10" s="44">
        <f t="shared" ref="CV10" si="9">IF(COUNTBLANK($BE10)=1, "",BB10*BV10)</f>
        <v>250</v>
      </c>
      <c r="CW10" s="44">
        <f t="shared" ref="CW10" si="10">IF(COUNTBLANK($BE10)=1, "",BC10*BW10)</f>
        <v>360</v>
      </c>
      <c r="CX10" s="23">
        <f t="shared" ref="CX10" si="11">IF(COUNTBLANK($BE10)=1, "",BD10*BX10)</f>
        <v>490</v>
      </c>
      <c r="CY10" s="23">
        <f t="shared" ref="CY10" si="12">IF(COUNTBLANK($BE10)=1, "",BE10*BY10)</f>
        <v>640</v>
      </c>
      <c r="CZ10" s="23">
        <f t="shared" ref="CZ10" si="13">IF(COUNTBLANK($BE10)=1, "",BF10*BZ10)</f>
        <v>810</v>
      </c>
      <c r="DA10" s="23">
        <f t="shared" ref="DA10" si="14">IF(COUNTBLANK($BE10)=1, "",BG10*CA10)</f>
        <v>1000</v>
      </c>
      <c r="DB10" s="23">
        <f t="shared" ref="DB10" si="15">IF(COUNTBLANK($BE10)=1, "",BH10*CB10)</f>
        <v>1210</v>
      </c>
      <c r="DC10" s="23">
        <f t="shared" ref="DC10" si="16">IF(COUNTBLANK($BE10)=1, "",BI10*CC10)</f>
        <v>1440</v>
      </c>
      <c r="DD10" s="23">
        <f>SUM(CR10:DC10)</f>
        <v>6500</v>
      </c>
      <c r="DE10" s="23">
        <f>IFERROR(XNPV($EQ$5, CR10:DC10, CR$8:DC$8), "")</f>
        <v>6283.6642038846921</v>
      </c>
      <c r="DF10" s="23">
        <f>IFERROR(DE10*(1+CJ10), "")</f>
        <v>6283.6642038846921</v>
      </c>
      <c r="DG10" s="7"/>
      <c r="DH10" s="7"/>
      <c r="DI10" s="23">
        <f>IFERROR(VLOOKUP(AJ10,$DH$35:$DZ$38,COLUMN(DI8)-COLUMN($DI$8)+2,FALSE),"")</f>
        <v>0.04</v>
      </c>
      <c r="DJ10" s="23">
        <f t="shared" ref="DJ10:DT10" si="17">IFERROR(VLOOKUP(AK10,$DH$35:$DZ$38,COLUMN(DJ8)-COLUMN($DI$8)+2,FALSE),"")</f>
        <v>2.56</v>
      </c>
      <c r="DK10" s="23">
        <f t="shared" si="17"/>
        <v>0.63</v>
      </c>
      <c r="DL10" s="23">
        <f t="shared" si="17"/>
        <v>1.66</v>
      </c>
      <c r="DM10" s="23">
        <f t="shared" si="17"/>
        <v>2.61</v>
      </c>
      <c r="DN10" s="23">
        <f t="shared" si="17"/>
        <v>4.8099999999999996</v>
      </c>
      <c r="DO10" s="23">
        <f t="shared" si="17"/>
        <v>1.02</v>
      </c>
      <c r="DP10" s="23">
        <f t="shared" si="17"/>
        <v>0.83</v>
      </c>
      <c r="DQ10" s="23">
        <f t="shared" si="17"/>
        <v>3.52</v>
      </c>
      <c r="DR10" s="23">
        <f t="shared" si="17"/>
        <v>2.2000000000000002</v>
      </c>
      <c r="DS10" s="23">
        <f t="shared" si="17"/>
        <v>3.2</v>
      </c>
      <c r="DT10" s="23">
        <f t="shared" si="17"/>
        <v>3.85</v>
      </c>
      <c r="DU10" s="12"/>
      <c r="DV10" s="60">
        <f t="shared" ref="DV10:DV28" si="18">$DV$7</f>
        <v>1.1499999999999999</v>
      </c>
      <c r="DW10" s="21">
        <f>IFERROR(DI10*AX10*$DV10,"")</f>
        <v>0.45999999999999996</v>
      </c>
      <c r="DX10" s="21">
        <f t="shared" ref="DX10:EH10" si="19">IFERROR(DJ10*AY10*$DV10,"")</f>
        <v>58.879999999999995</v>
      </c>
      <c r="DY10" s="21">
        <f t="shared" si="19"/>
        <v>21.734999999999996</v>
      </c>
      <c r="DZ10" s="21">
        <f t="shared" si="19"/>
        <v>76.359999999999985</v>
      </c>
      <c r="EA10" s="21">
        <f t="shared" si="19"/>
        <v>150.07499999999999</v>
      </c>
      <c r="EB10" s="21">
        <f t="shared" si="19"/>
        <v>331.88999999999993</v>
      </c>
      <c r="EC10" s="21">
        <f t="shared" si="19"/>
        <v>82.11</v>
      </c>
      <c r="ED10" s="21">
        <f t="shared" si="19"/>
        <v>76.359999999999985</v>
      </c>
      <c r="EE10" s="21">
        <f t="shared" si="19"/>
        <v>364.32</v>
      </c>
      <c r="EF10" s="21">
        <f t="shared" si="19"/>
        <v>253</v>
      </c>
      <c r="EG10" s="21">
        <f t="shared" si="19"/>
        <v>404.79999999999995</v>
      </c>
      <c r="EH10" s="21">
        <f t="shared" si="19"/>
        <v>531.29999999999995</v>
      </c>
      <c r="EI10" s="21">
        <f t="shared" ref="EI10:EM10" si="20">IFERROR(DP10*BD10*$DV10,"")</f>
        <v>66.814999999999984</v>
      </c>
      <c r="EJ10" s="21">
        <f t="shared" si="20"/>
        <v>323.83999999999997</v>
      </c>
      <c r="EK10" s="21">
        <f t="shared" si="20"/>
        <v>227.70000000000002</v>
      </c>
      <c r="EL10" s="21">
        <f t="shared" si="20"/>
        <v>368</v>
      </c>
      <c r="EM10" s="21">
        <f t="shared" si="20"/>
        <v>487.02499999999998</v>
      </c>
      <c r="EN10" s="30">
        <f t="shared" ref="EN10:EN28" si="21">IFERROR(XNPV($EQ$5, DW10:EM10, DW$8:EM$8),"")</f>
        <v>3665.4859484962594</v>
      </c>
      <c r="EO10" s="12"/>
      <c r="EP10" s="34">
        <f t="shared" ref="EP10:EP16" si="22">IFERROR( (EN10-DF10)/BK10*12, "")</f>
        <v>-41.491416864940376</v>
      </c>
      <c r="EQ10" s="35">
        <f t="shared" ref="EQ10:EQ28" si="23">IFERROR(RANK(EP10,$EP$10:$EP$28), "")</f>
        <v>1</v>
      </c>
      <c r="ER10" s="12"/>
    </row>
    <row r="11" spans="1:148" ht="15.6">
      <c r="B11" s="8"/>
      <c r="C11" s="15"/>
      <c r="D11" s="9">
        <f>IF(C11=C10,D10+1,1)</f>
        <v>1</v>
      </c>
      <c r="E11" s="8"/>
      <c r="F11" s="8"/>
      <c r="G11" s="8"/>
      <c r="H11" s="8"/>
      <c r="I11" s="8"/>
      <c r="J11" s="8"/>
      <c r="K11" s="8"/>
      <c r="L11" s="8"/>
      <c r="M11" s="10"/>
      <c r="N11" s="11"/>
      <c r="O11" s="11"/>
      <c r="P11" s="11"/>
      <c r="Q11" s="8"/>
      <c r="R11" s="8"/>
      <c r="S11" s="8"/>
      <c r="T11" s="10"/>
      <c r="U11" s="11"/>
      <c r="V11" s="11"/>
      <c r="W11" s="11"/>
      <c r="X11" s="12"/>
      <c r="Y11" s="13"/>
      <c r="Z11" s="13"/>
      <c r="AA11" s="13"/>
      <c r="AB11" s="13"/>
      <c r="AC11" s="15"/>
      <c r="AD11" s="12"/>
      <c r="AE11" s="39"/>
      <c r="AF11" s="39"/>
      <c r="AG11" s="39"/>
      <c r="AH11" s="39"/>
      <c r="AI11" s="39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2"/>
      <c r="AW11" s="12" t="str">
        <f t="shared" ref="AW11:AW28" si="24">IF(COUNTBLANK($BE11)=1, "", 0)</f>
        <v/>
      </c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7" t="str">
        <f t="shared" ref="BJ11:BJ16" si="25">IF(COUNTBLANK($BE11)=1, "",SUM(AW11:BI11))</f>
        <v/>
      </c>
      <c r="BK11" s="17" t="str">
        <f t="shared" ref="BK11:BK16" si="26">IFERROR(XNPV($EQ$5, AW11:BI11, AW$8:BI$8),"")</f>
        <v/>
      </c>
      <c r="BL11" s="12"/>
      <c r="BM11" s="42"/>
      <c r="BN11" s="42"/>
      <c r="BO11" s="42"/>
      <c r="BP11" s="42"/>
      <c r="BQ11" s="42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2"/>
      <c r="CE11" s="18"/>
      <c r="CF11" s="18"/>
      <c r="CG11" s="18"/>
      <c r="CH11" s="18"/>
      <c r="CI11" s="18"/>
      <c r="CJ11" s="19"/>
      <c r="CK11" s="12"/>
      <c r="CL11" s="60" t="str">
        <f t="shared" ref="CL11:CL28" si="27">IF(COUNTBLANK($BE11)=1, "",0)</f>
        <v/>
      </c>
      <c r="CM11" s="43" t="str">
        <f>IF(COUNTBLANK($BE11)=1, "",#REF!*BM11)</f>
        <v/>
      </c>
      <c r="CN11" s="43" t="str">
        <f>IF(COUNTBLANK($BE11)=1, "",#REF!*BN11)</f>
        <v/>
      </c>
      <c r="CO11" s="43" t="str">
        <f>IF(COUNTBLANK($BE11)=1, "",#REF!*BO11)</f>
        <v/>
      </c>
      <c r="CP11" s="43" t="str">
        <f>IF(COUNTBLANK($BE11)=1, "",#REF!*BP11)</f>
        <v/>
      </c>
      <c r="CQ11" s="43" t="str">
        <f>IF(COUNTBLANK($BE11)=1, "",#REF!*BQ11)</f>
        <v/>
      </c>
      <c r="CR11" s="44" t="str">
        <f t="shared" ref="CR11:CR28" si="28">IF(COUNTBLANK($BE11)=1, "",AX11*BR11)</f>
        <v/>
      </c>
      <c r="CS11" s="44" t="str">
        <f t="shared" ref="CS11:CS28" si="29">IF(COUNTBLANK($BE11)=1, "",AY11*BS11)</f>
        <v/>
      </c>
      <c r="CT11" s="44" t="str">
        <f t="shared" ref="CT11:CT28" si="30">IF(COUNTBLANK($BE11)=1, "",AZ11*BT11)</f>
        <v/>
      </c>
      <c r="CU11" s="44" t="str">
        <f t="shared" ref="CU11:CU28" si="31">IF(COUNTBLANK($BE11)=1, "",BA11*BU11)</f>
        <v/>
      </c>
      <c r="CV11" s="44" t="str">
        <f t="shared" ref="CV11:CV28" si="32">IF(COUNTBLANK($BE11)=1, "",BB11*BV11)</f>
        <v/>
      </c>
      <c r="CW11" s="44" t="str">
        <f t="shared" ref="CW11:CW28" si="33">IF(COUNTBLANK($BE11)=1, "",BC11*BW11)</f>
        <v/>
      </c>
      <c r="CX11" s="23" t="str">
        <f t="shared" ref="CX11:CX28" si="34">IF(COUNTBLANK($BE11)=1, "",BD11*BX11)</f>
        <v/>
      </c>
      <c r="CY11" s="23" t="str">
        <f t="shared" ref="CY11:CY28" si="35">IF(COUNTBLANK($BE11)=1, "",BE11*BY11)</f>
        <v/>
      </c>
      <c r="CZ11" s="23" t="str">
        <f t="shared" ref="CZ11:CZ28" si="36">IF(COUNTBLANK($BE11)=1, "",BF11*BZ11)</f>
        <v/>
      </c>
      <c r="DA11" s="23" t="str">
        <f t="shared" ref="DA11:DA28" si="37">IF(COUNTBLANK($BE11)=1, "",BG11*CA11)</f>
        <v/>
      </c>
      <c r="DB11" s="23" t="str">
        <f t="shared" ref="DB11:DB28" si="38">IF(COUNTBLANK($BE11)=1, "",BH11*CB11)</f>
        <v/>
      </c>
      <c r="DC11" s="23" t="str">
        <f t="shared" ref="DC11:DC28" si="39">IF(COUNTBLANK($BE11)=1, "",BI11*CC11)</f>
        <v/>
      </c>
      <c r="DD11" s="23" t="str">
        <f t="shared" ref="DD11:DD28" si="40">IF(COUNTBLANK($BE11)=1, "",BJ11*CD11)</f>
        <v/>
      </c>
      <c r="DE11" s="30" t="str">
        <f t="shared" ref="DE11:DE16" si="41">IFERROR(XNPV($EQ$5, CL11:DC11, CL$8:DC$8), "")</f>
        <v/>
      </c>
      <c r="DF11" s="23" t="str">
        <f t="shared" ref="DF11:DF28" si="42">IFERROR(DE11*(1+CJ11), "")</f>
        <v/>
      </c>
      <c r="DG11" s="7"/>
      <c r="DH11" s="7"/>
      <c r="DI11" s="23" t="str">
        <f t="shared" ref="DI11:DI28" si="43">IFERROR(VLOOKUP(AJ11,$DH$35:$DZ$38,COLUMN(DI9)-COLUMN($DI$8)+2,FALSE),"")</f>
        <v/>
      </c>
      <c r="DJ11" s="23" t="str">
        <f t="shared" ref="DJ11:DJ28" si="44">IFERROR(VLOOKUP(AK11,$DH$35:$DZ$38,COLUMN(DJ9)-COLUMN($DI$8)+2,FALSE),"")</f>
        <v/>
      </c>
      <c r="DK11" s="23" t="str">
        <f t="shared" ref="DK11:DK28" si="45">IFERROR(VLOOKUP(AL11,$DH$35:$DZ$38,COLUMN(DK9)-COLUMN($DI$8)+2,FALSE),"")</f>
        <v/>
      </c>
      <c r="DL11" s="23" t="str">
        <f t="shared" ref="DL11:DL28" si="46">IFERROR(VLOOKUP(AM11,$DH$35:$DZ$38,COLUMN(DL9)-COLUMN($DI$8)+2,FALSE),"")</f>
        <v/>
      </c>
      <c r="DM11" s="23" t="str">
        <f t="shared" ref="DM11:DM28" si="47">IFERROR(VLOOKUP(AN11,$DH$35:$DZ$38,COLUMN(DM9)-COLUMN($DI$8)+2,FALSE),"")</f>
        <v/>
      </c>
      <c r="DN11" s="23" t="str">
        <f t="shared" ref="DN11:DN28" si="48">IFERROR(VLOOKUP(AO11,$DH$35:$DZ$38,COLUMN(DN9)-COLUMN($DI$8)+2,FALSE),"")</f>
        <v/>
      </c>
      <c r="DO11" s="23" t="str">
        <f t="shared" ref="DO11:DO28" si="49">IFERROR(VLOOKUP(AP11,$DH$35:$DZ$38,COLUMN(DO9)-COLUMN($DI$8)+2,FALSE),"")</f>
        <v/>
      </c>
      <c r="DP11" s="23" t="str">
        <f t="shared" ref="DP11:DP28" si="50">IFERROR(VLOOKUP(AQ11,$DH$35:$DZ$38,COLUMN(DP9)-COLUMN($DI$8)+2,FALSE),"")</f>
        <v/>
      </c>
      <c r="DQ11" s="23" t="str">
        <f t="shared" ref="DQ11:DQ28" si="51">IFERROR(VLOOKUP(AR11,$DH$35:$DZ$38,COLUMN(DQ9)-COLUMN($DI$8)+2,FALSE),"")</f>
        <v/>
      </c>
      <c r="DR11" s="23" t="str">
        <f t="shared" ref="DR11:DR28" si="52">IFERROR(VLOOKUP(AS11,$DH$35:$DZ$38,COLUMN(DR9)-COLUMN($DI$8)+2,FALSE),"")</f>
        <v/>
      </c>
      <c r="DS11" s="23" t="str">
        <f t="shared" ref="DS11:DS28" si="53">IFERROR(VLOOKUP(AT11,$DH$35:$DZ$38,COLUMN(DS9)-COLUMN($DI$8)+2,FALSE),"")</f>
        <v/>
      </c>
      <c r="DT11" s="23" t="str">
        <f t="shared" ref="DT11:DT28" si="54">IFERROR(VLOOKUP(AU11,$DH$35:$DZ$38,COLUMN(DT9)-COLUMN($DI$8)+2,FALSE),"")</f>
        <v/>
      </c>
      <c r="DU11" s="12"/>
      <c r="DV11" s="60">
        <f t="shared" si="18"/>
        <v>1.1499999999999999</v>
      </c>
      <c r="DW11" s="60"/>
      <c r="DX11" s="60"/>
      <c r="DY11" s="60"/>
      <c r="DZ11" s="60"/>
      <c r="EA11" s="60"/>
      <c r="EB11" s="60" t="str">
        <f t="shared" ref="EB11:EB28" si="55">IF(COUNTBLANK($BE11)=1, "",0)</f>
        <v/>
      </c>
      <c r="EC11" s="45" t="str">
        <f>IFERROR(#REF!*#REF!*$DV11,"")</f>
        <v/>
      </c>
      <c r="ED11" s="45" t="str">
        <f>IFERROR(#REF!*#REF!*$DV11,"")</f>
        <v/>
      </c>
      <c r="EE11" s="45" t="str">
        <f>IFERROR(#REF!*#REF!*$DV11,"")</f>
        <v/>
      </c>
      <c r="EF11" s="45" t="str">
        <f>IFERROR(#REF!*#REF!*$DV11,"")</f>
        <v/>
      </c>
      <c r="EG11" s="45" t="str">
        <f>IFERROR(#REF!*#REF!*$DV11,"")</f>
        <v/>
      </c>
      <c r="EH11" s="45" t="str">
        <f t="shared" ref="EH11:EM16" si="56">IFERROR(DO11*BC11*$DV11,"")</f>
        <v/>
      </c>
      <c r="EI11" s="21" t="str">
        <f t="shared" si="56"/>
        <v/>
      </c>
      <c r="EJ11" s="21" t="str">
        <f t="shared" si="56"/>
        <v/>
      </c>
      <c r="EK11" s="21" t="str">
        <f t="shared" si="56"/>
        <v/>
      </c>
      <c r="EL11" s="21" t="str">
        <f t="shared" si="56"/>
        <v/>
      </c>
      <c r="EM11" s="21" t="str">
        <f t="shared" si="56"/>
        <v/>
      </c>
      <c r="EN11" s="30" t="str">
        <f t="shared" si="21"/>
        <v/>
      </c>
      <c r="EO11" s="12"/>
      <c r="EP11" s="34" t="str">
        <f t="shared" si="22"/>
        <v/>
      </c>
      <c r="EQ11" s="35" t="str">
        <f t="shared" si="23"/>
        <v/>
      </c>
      <c r="ER11" s="12"/>
    </row>
    <row r="12" spans="1:148" ht="15.6">
      <c r="B12" s="8"/>
      <c r="C12" s="15"/>
      <c r="D12" s="9">
        <f t="shared" ref="D12:D28" si="57">IF(C12=C11,D11+1,1)</f>
        <v>2</v>
      </c>
      <c r="E12" s="8"/>
      <c r="F12" s="8"/>
      <c r="G12" s="8"/>
      <c r="H12" s="8"/>
      <c r="I12" s="8"/>
      <c r="J12" s="8"/>
      <c r="K12" s="8"/>
      <c r="L12" s="8"/>
      <c r="M12" s="10"/>
      <c r="N12" s="11"/>
      <c r="O12" s="11"/>
      <c r="P12" s="11"/>
      <c r="Q12" s="8"/>
      <c r="R12" s="8"/>
      <c r="S12" s="8"/>
      <c r="T12" s="10"/>
      <c r="U12" s="11"/>
      <c r="V12" s="11"/>
      <c r="W12" s="11"/>
      <c r="X12" s="12"/>
      <c r="Y12" s="13"/>
      <c r="Z12" s="13"/>
      <c r="AA12" s="13"/>
      <c r="AB12" s="13"/>
      <c r="AC12" s="15"/>
      <c r="AD12" s="12"/>
      <c r="AE12" s="39"/>
      <c r="AF12" s="39"/>
      <c r="AG12" s="39"/>
      <c r="AH12" s="39"/>
      <c r="AI12" s="39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2"/>
      <c r="AW12" s="12" t="str">
        <f t="shared" si="24"/>
        <v/>
      </c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7" t="str">
        <f t="shared" si="25"/>
        <v/>
      </c>
      <c r="BK12" s="17" t="str">
        <f t="shared" si="26"/>
        <v/>
      </c>
      <c r="BL12" s="12"/>
      <c r="BM12" s="42"/>
      <c r="BN12" s="42"/>
      <c r="BO12" s="42"/>
      <c r="BP12" s="42"/>
      <c r="BQ12" s="42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2"/>
      <c r="CE12" s="18"/>
      <c r="CF12" s="18"/>
      <c r="CG12" s="18"/>
      <c r="CH12" s="18"/>
      <c r="CI12" s="18"/>
      <c r="CJ12" s="19"/>
      <c r="CK12" s="12"/>
      <c r="CL12" s="60" t="str">
        <f t="shared" si="27"/>
        <v/>
      </c>
      <c r="CM12" s="43" t="str">
        <f>IF(COUNTBLANK($BE12)=1, "",#REF!*BM12)</f>
        <v/>
      </c>
      <c r="CN12" s="43" t="str">
        <f>IF(COUNTBLANK($BE12)=1, "",#REF!*BN12)</f>
        <v/>
      </c>
      <c r="CO12" s="43" t="str">
        <f>IF(COUNTBLANK($BE12)=1, "",#REF!*BO12)</f>
        <v/>
      </c>
      <c r="CP12" s="43" t="str">
        <f>IF(COUNTBLANK($BE12)=1, "",#REF!*BP12)</f>
        <v/>
      </c>
      <c r="CQ12" s="43" t="str">
        <f>IF(COUNTBLANK($BE12)=1, "",#REF!*BQ12)</f>
        <v/>
      </c>
      <c r="CR12" s="44" t="str">
        <f t="shared" si="28"/>
        <v/>
      </c>
      <c r="CS12" s="44" t="str">
        <f t="shared" si="29"/>
        <v/>
      </c>
      <c r="CT12" s="44" t="str">
        <f t="shared" si="30"/>
        <v/>
      </c>
      <c r="CU12" s="44" t="str">
        <f t="shared" si="31"/>
        <v/>
      </c>
      <c r="CV12" s="44" t="str">
        <f t="shared" si="32"/>
        <v/>
      </c>
      <c r="CW12" s="44" t="str">
        <f t="shared" si="33"/>
        <v/>
      </c>
      <c r="CX12" s="23" t="str">
        <f t="shared" si="34"/>
        <v/>
      </c>
      <c r="CY12" s="23" t="str">
        <f t="shared" si="35"/>
        <v/>
      </c>
      <c r="CZ12" s="23" t="str">
        <f t="shared" si="36"/>
        <v/>
      </c>
      <c r="DA12" s="23" t="str">
        <f t="shared" si="37"/>
        <v/>
      </c>
      <c r="DB12" s="23" t="str">
        <f t="shared" si="38"/>
        <v/>
      </c>
      <c r="DC12" s="23" t="str">
        <f t="shared" si="39"/>
        <v/>
      </c>
      <c r="DD12" s="23" t="str">
        <f t="shared" si="40"/>
        <v/>
      </c>
      <c r="DE12" s="30" t="str">
        <f t="shared" si="41"/>
        <v/>
      </c>
      <c r="DF12" s="23" t="str">
        <f t="shared" si="42"/>
        <v/>
      </c>
      <c r="DG12" s="7"/>
      <c r="DH12" s="7"/>
      <c r="DI12" s="23" t="str">
        <f t="shared" si="43"/>
        <v/>
      </c>
      <c r="DJ12" s="23" t="str">
        <f t="shared" si="44"/>
        <v/>
      </c>
      <c r="DK12" s="23" t="str">
        <f t="shared" si="45"/>
        <v/>
      </c>
      <c r="DL12" s="23" t="str">
        <f t="shared" si="46"/>
        <v/>
      </c>
      <c r="DM12" s="23" t="str">
        <f t="shared" si="47"/>
        <v/>
      </c>
      <c r="DN12" s="23" t="str">
        <f t="shared" si="48"/>
        <v/>
      </c>
      <c r="DO12" s="23" t="str">
        <f t="shared" si="49"/>
        <v/>
      </c>
      <c r="DP12" s="23" t="str">
        <f t="shared" si="50"/>
        <v/>
      </c>
      <c r="DQ12" s="23" t="str">
        <f t="shared" si="51"/>
        <v/>
      </c>
      <c r="DR12" s="23" t="str">
        <f t="shared" si="52"/>
        <v/>
      </c>
      <c r="DS12" s="23" t="str">
        <f t="shared" si="53"/>
        <v/>
      </c>
      <c r="DT12" s="23" t="str">
        <f t="shared" si="54"/>
        <v/>
      </c>
      <c r="DU12" s="12"/>
      <c r="DV12" s="60">
        <f t="shared" si="18"/>
        <v>1.1499999999999999</v>
      </c>
      <c r="DW12" s="60"/>
      <c r="DX12" s="60"/>
      <c r="DY12" s="60"/>
      <c r="DZ12" s="60"/>
      <c r="EA12" s="60"/>
      <c r="EB12" s="60" t="str">
        <f t="shared" si="55"/>
        <v/>
      </c>
      <c r="EC12" s="45" t="str">
        <f>IFERROR(#REF!*#REF!*$DV12,"")</f>
        <v/>
      </c>
      <c r="ED12" s="45" t="str">
        <f>IFERROR(#REF!*#REF!*$DV12,"")</f>
        <v/>
      </c>
      <c r="EE12" s="45" t="str">
        <f>IFERROR(#REF!*#REF!*$DV12,"")</f>
        <v/>
      </c>
      <c r="EF12" s="45" t="str">
        <f>IFERROR(#REF!*#REF!*$DV12,"")</f>
        <v/>
      </c>
      <c r="EG12" s="45" t="str">
        <f>IFERROR(#REF!*#REF!*$DV12,"")</f>
        <v/>
      </c>
      <c r="EH12" s="45" t="str">
        <f t="shared" si="56"/>
        <v/>
      </c>
      <c r="EI12" s="21" t="str">
        <f t="shared" si="56"/>
        <v/>
      </c>
      <c r="EJ12" s="21" t="str">
        <f t="shared" si="56"/>
        <v/>
      </c>
      <c r="EK12" s="21" t="str">
        <f t="shared" si="56"/>
        <v/>
      </c>
      <c r="EL12" s="21" t="str">
        <f t="shared" si="56"/>
        <v/>
      </c>
      <c r="EM12" s="21" t="str">
        <f t="shared" si="56"/>
        <v/>
      </c>
      <c r="EN12" s="30" t="str">
        <f t="shared" si="21"/>
        <v/>
      </c>
      <c r="EO12" s="12"/>
      <c r="EP12" s="34" t="str">
        <f t="shared" si="22"/>
        <v/>
      </c>
      <c r="EQ12" s="35" t="str">
        <f t="shared" si="23"/>
        <v/>
      </c>
      <c r="ER12" s="12"/>
    </row>
    <row r="13" spans="1:148" ht="15.6">
      <c r="B13" s="8"/>
      <c r="C13" s="15"/>
      <c r="D13" s="9">
        <f t="shared" si="57"/>
        <v>3</v>
      </c>
      <c r="E13" s="8"/>
      <c r="F13" s="8"/>
      <c r="G13" s="8"/>
      <c r="H13" s="8"/>
      <c r="I13" s="8"/>
      <c r="J13" s="8"/>
      <c r="K13" s="8"/>
      <c r="L13" s="8"/>
      <c r="M13" s="10"/>
      <c r="N13" s="11"/>
      <c r="O13" s="11"/>
      <c r="P13" s="11"/>
      <c r="Q13" s="8"/>
      <c r="R13" s="8"/>
      <c r="S13" s="8"/>
      <c r="T13" s="10"/>
      <c r="U13" s="11"/>
      <c r="V13" s="11"/>
      <c r="W13" s="11"/>
      <c r="X13" s="12"/>
      <c r="Y13" s="13"/>
      <c r="Z13" s="13"/>
      <c r="AA13" s="13"/>
      <c r="AB13" s="13"/>
      <c r="AC13" s="15"/>
      <c r="AD13" s="12"/>
      <c r="AE13" s="39"/>
      <c r="AF13" s="39"/>
      <c r="AG13" s="39"/>
      <c r="AH13" s="39"/>
      <c r="AI13" s="39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2"/>
      <c r="AW13" s="12" t="str">
        <f t="shared" si="24"/>
        <v/>
      </c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7" t="str">
        <f t="shared" si="25"/>
        <v/>
      </c>
      <c r="BK13" s="17" t="str">
        <f t="shared" si="26"/>
        <v/>
      </c>
      <c r="BL13" s="12"/>
      <c r="BM13" s="42"/>
      <c r="BN13" s="42"/>
      <c r="BO13" s="42"/>
      <c r="BP13" s="42"/>
      <c r="BQ13" s="42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2"/>
      <c r="CE13" s="18"/>
      <c r="CF13" s="18"/>
      <c r="CG13" s="18"/>
      <c r="CH13" s="18"/>
      <c r="CI13" s="18"/>
      <c r="CJ13" s="19"/>
      <c r="CK13" s="12"/>
      <c r="CL13" s="60" t="str">
        <f t="shared" si="27"/>
        <v/>
      </c>
      <c r="CM13" s="43" t="str">
        <f>IF(COUNTBLANK($BE13)=1, "",#REF!*BM13)</f>
        <v/>
      </c>
      <c r="CN13" s="43" t="str">
        <f>IF(COUNTBLANK($BE13)=1, "",#REF!*BN13)</f>
        <v/>
      </c>
      <c r="CO13" s="43" t="str">
        <f>IF(COUNTBLANK($BE13)=1, "",#REF!*BO13)</f>
        <v/>
      </c>
      <c r="CP13" s="43" t="str">
        <f>IF(COUNTBLANK($BE13)=1, "",#REF!*BP13)</f>
        <v/>
      </c>
      <c r="CQ13" s="43" t="str">
        <f>IF(COUNTBLANK($BE13)=1, "",#REF!*BQ13)</f>
        <v/>
      </c>
      <c r="CR13" s="44" t="str">
        <f t="shared" si="28"/>
        <v/>
      </c>
      <c r="CS13" s="44" t="str">
        <f t="shared" si="29"/>
        <v/>
      </c>
      <c r="CT13" s="44" t="str">
        <f t="shared" si="30"/>
        <v/>
      </c>
      <c r="CU13" s="44" t="str">
        <f t="shared" si="31"/>
        <v/>
      </c>
      <c r="CV13" s="44" t="str">
        <f t="shared" si="32"/>
        <v/>
      </c>
      <c r="CW13" s="44" t="str">
        <f t="shared" si="33"/>
        <v/>
      </c>
      <c r="CX13" s="23" t="str">
        <f t="shared" si="34"/>
        <v/>
      </c>
      <c r="CY13" s="23" t="str">
        <f t="shared" si="35"/>
        <v/>
      </c>
      <c r="CZ13" s="23" t="str">
        <f t="shared" si="36"/>
        <v/>
      </c>
      <c r="DA13" s="23" t="str">
        <f t="shared" si="37"/>
        <v/>
      </c>
      <c r="DB13" s="23" t="str">
        <f t="shared" si="38"/>
        <v/>
      </c>
      <c r="DC13" s="23" t="str">
        <f t="shared" si="39"/>
        <v/>
      </c>
      <c r="DD13" s="23" t="str">
        <f t="shared" si="40"/>
        <v/>
      </c>
      <c r="DE13" s="30" t="str">
        <f t="shared" si="41"/>
        <v/>
      </c>
      <c r="DF13" s="23" t="str">
        <f t="shared" si="42"/>
        <v/>
      </c>
      <c r="DG13" s="7"/>
      <c r="DH13" s="7"/>
      <c r="DI13" s="23" t="str">
        <f t="shared" si="43"/>
        <v/>
      </c>
      <c r="DJ13" s="23" t="str">
        <f t="shared" si="44"/>
        <v/>
      </c>
      <c r="DK13" s="23" t="str">
        <f t="shared" si="45"/>
        <v/>
      </c>
      <c r="DL13" s="23" t="str">
        <f t="shared" si="46"/>
        <v/>
      </c>
      <c r="DM13" s="23" t="str">
        <f t="shared" si="47"/>
        <v/>
      </c>
      <c r="DN13" s="23" t="str">
        <f t="shared" si="48"/>
        <v/>
      </c>
      <c r="DO13" s="23" t="str">
        <f t="shared" si="49"/>
        <v/>
      </c>
      <c r="DP13" s="23" t="str">
        <f t="shared" si="50"/>
        <v/>
      </c>
      <c r="DQ13" s="23" t="str">
        <f t="shared" si="51"/>
        <v/>
      </c>
      <c r="DR13" s="23" t="str">
        <f t="shared" si="52"/>
        <v/>
      </c>
      <c r="DS13" s="23" t="str">
        <f t="shared" si="53"/>
        <v/>
      </c>
      <c r="DT13" s="23" t="str">
        <f t="shared" si="54"/>
        <v/>
      </c>
      <c r="DU13" s="12"/>
      <c r="DV13" s="60">
        <f t="shared" si="18"/>
        <v>1.1499999999999999</v>
      </c>
      <c r="DW13" s="60"/>
      <c r="DX13" s="60"/>
      <c r="DY13" s="60"/>
      <c r="DZ13" s="60"/>
      <c r="EA13" s="60"/>
      <c r="EB13" s="60" t="str">
        <f t="shared" si="55"/>
        <v/>
      </c>
      <c r="EC13" s="45" t="str">
        <f>IFERROR(#REF!*#REF!*$DV13,"")</f>
        <v/>
      </c>
      <c r="ED13" s="45" t="str">
        <f>IFERROR(#REF!*#REF!*$DV13,"")</f>
        <v/>
      </c>
      <c r="EE13" s="45" t="str">
        <f>IFERROR(#REF!*#REF!*$DV13,"")</f>
        <v/>
      </c>
      <c r="EF13" s="45" t="str">
        <f>IFERROR(#REF!*#REF!*$DV13,"")</f>
        <v/>
      </c>
      <c r="EG13" s="45" t="str">
        <f>IFERROR(#REF!*#REF!*$DV13,"")</f>
        <v/>
      </c>
      <c r="EH13" s="45" t="str">
        <f t="shared" si="56"/>
        <v/>
      </c>
      <c r="EI13" s="21" t="str">
        <f t="shared" si="56"/>
        <v/>
      </c>
      <c r="EJ13" s="21" t="str">
        <f t="shared" si="56"/>
        <v/>
      </c>
      <c r="EK13" s="21" t="str">
        <f t="shared" si="56"/>
        <v/>
      </c>
      <c r="EL13" s="21" t="str">
        <f t="shared" si="56"/>
        <v/>
      </c>
      <c r="EM13" s="21" t="str">
        <f t="shared" si="56"/>
        <v/>
      </c>
      <c r="EN13" s="30" t="str">
        <f t="shared" si="21"/>
        <v/>
      </c>
      <c r="EO13" s="12"/>
      <c r="EP13" s="34" t="str">
        <f t="shared" si="22"/>
        <v/>
      </c>
      <c r="EQ13" s="35" t="str">
        <f t="shared" si="23"/>
        <v/>
      </c>
      <c r="ER13" s="12"/>
    </row>
    <row r="14" spans="1:148" ht="15.6">
      <c r="B14" s="8"/>
      <c r="C14" s="15"/>
      <c r="D14" s="9">
        <f t="shared" si="57"/>
        <v>4</v>
      </c>
      <c r="E14" s="8"/>
      <c r="F14" s="8"/>
      <c r="G14" s="8"/>
      <c r="H14" s="8"/>
      <c r="I14" s="8"/>
      <c r="J14" s="8"/>
      <c r="K14" s="8"/>
      <c r="L14" s="8"/>
      <c r="M14" s="10"/>
      <c r="N14" s="11"/>
      <c r="O14" s="11"/>
      <c r="P14" s="11"/>
      <c r="Q14" s="8"/>
      <c r="R14" s="8"/>
      <c r="S14" s="8"/>
      <c r="T14" s="10"/>
      <c r="U14" s="11"/>
      <c r="V14" s="11"/>
      <c r="W14" s="11"/>
      <c r="X14" s="12"/>
      <c r="Y14" s="13"/>
      <c r="Z14" s="13"/>
      <c r="AA14" s="13"/>
      <c r="AB14" s="13"/>
      <c r="AC14" s="15"/>
      <c r="AD14" s="12"/>
      <c r="AE14" s="39"/>
      <c r="AF14" s="39"/>
      <c r="AG14" s="39"/>
      <c r="AH14" s="39"/>
      <c r="AI14" s="39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2"/>
      <c r="AW14" s="12" t="str">
        <f t="shared" si="24"/>
        <v/>
      </c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7" t="str">
        <f t="shared" si="25"/>
        <v/>
      </c>
      <c r="BK14" s="17" t="str">
        <f t="shared" si="26"/>
        <v/>
      </c>
      <c r="BL14" s="12"/>
      <c r="BM14" s="42"/>
      <c r="BN14" s="42"/>
      <c r="BO14" s="42"/>
      <c r="BP14" s="42"/>
      <c r="BQ14" s="42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2"/>
      <c r="CE14" s="18"/>
      <c r="CF14" s="18"/>
      <c r="CG14" s="18"/>
      <c r="CH14" s="18"/>
      <c r="CI14" s="18"/>
      <c r="CJ14" s="19"/>
      <c r="CK14" s="12"/>
      <c r="CL14" s="60" t="str">
        <f t="shared" si="27"/>
        <v/>
      </c>
      <c r="CM14" s="43" t="str">
        <f>IF(COUNTBLANK($BE14)=1, "",#REF!*BM14)</f>
        <v/>
      </c>
      <c r="CN14" s="43" t="str">
        <f>IF(COUNTBLANK($BE14)=1, "",#REF!*BN14)</f>
        <v/>
      </c>
      <c r="CO14" s="43" t="str">
        <f>IF(COUNTBLANK($BE14)=1, "",#REF!*BO14)</f>
        <v/>
      </c>
      <c r="CP14" s="43" t="str">
        <f>IF(COUNTBLANK($BE14)=1, "",#REF!*BP14)</f>
        <v/>
      </c>
      <c r="CQ14" s="43" t="str">
        <f>IF(COUNTBLANK($BE14)=1, "",#REF!*BQ14)</f>
        <v/>
      </c>
      <c r="CR14" s="44" t="str">
        <f t="shared" si="28"/>
        <v/>
      </c>
      <c r="CS14" s="44" t="str">
        <f t="shared" si="29"/>
        <v/>
      </c>
      <c r="CT14" s="44" t="str">
        <f t="shared" si="30"/>
        <v/>
      </c>
      <c r="CU14" s="44" t="str">
        <f t="shared" si="31"/>
        <v/>
      </c>
      <c r="CV14" s="44" t="str">
        <f t="shared" si="32"/>
        <v/>
      </c>
      <c r="CW14" s="44" t="str">
        <f t="shared" si="33"/>
        <v/>
      </c>
      <c r="CX14" s="23" t="str">
        <f t="shared" si="34"/>
        <v/>
      </c>
      <c r="CY14" s="23" t="str">
        <f t="shared" si="35"/>
        <v/>
      </c>
      <c r="CZ14" s="23" t="str">
        <f t="shared" si="36"/>
        <v/>
      </c>
      <c r="DA14" s="23" t="str">
        <f t="shared" si="37"/>
        <v/>
      </c>
      <c r="DB14" s="23" t="str">
        <f t="shared" si="38"/>
        <v/>
      </c>
      <c r="DC14" s="23" t="str">
        <f t="shared" si="39"/>
        <v/>
      </c>
      <c r="DD14" s="23" t="str">
        <f t="shared" si="40"/>
        <v/>
      </c>
      <c r="DE14" s="30" t="str">
        <f t="shared" si="41"/>
        <v/>
      </c>
      <c r="DF14" s="23" t="str">
        <f t="shared" si="42"/>
        <v/>
      </c>
      <c r="DG14" s="7"/>
      <c r="DH14" s="7"/>
      <c r="DI14" s="23" t="str">
        <f t="shared" si="43"/>
        <v/>
      </c>
      <c r="DJ14" s="23" t="str">
        <f t="shared" si="44"/>
        <v/>
      </c>
      <c r="DK14" s="23" t="str">
        <f t="shared" si="45"/>
        <v/>
      </c>
      <c r="DL14" s="23" t="str">
        <f t="shared" si="46"/>
        <v/>
      </c>
      <c r="DM14" s="23" t="str">
        <f t="shared" si="47"/>
        <v/>
      </c>
      <c r="DN14" s="23" t="str">
        <f t="shared" si="48"/>
        <v/>
      </c>
      <c r="DO14" s="23" t="str">
        <f t="shared" si="49"/>
        <v/>
      </c>
      <c r="DP14" s="23" t="str">
        <f t="shared" si="50"/>
        <v/>
      </c>
      <c r="DQ14" s="23" t="str">
        <f t="shared" si="51"/>
        <v/>
      </c>
      <c r="DR14" s="23" t="str">
        <f t="shared" si="52"/>
        <v/>
      </c>
      <c r="DS14" s="23" t="str">
        <f t="shared" si="53"/>
        <v/>
      </c>
      <c r="DT14" s="23" t="str">
        <f t="shared" si="54"/>
        <v/>
      </c>
      <c r="DU14" s="12"/>
      <c r="DV14" s="60">
        <f t="shared" si="18"/>
        <v>1.1499999999999999</v>
      </c>
      <c r="DW14" s="60"/>
      <c r="DX14" s="60"/>
      <c r="DY14" s="60"/>
      <c r="DZ14" s="60"/>
      <c r="EA14" s="60"/>
      <c r="EB14" s="60" t="str">
        <f t="shared" si="55"/>
        <v/>
      </c>
      <c r="EC14" s="45" t="str">
        <f>IFERROR(#REF!*#REF!*$DV14,"")</f>
        <v/>
      </c>
      <c r="ED14" s="45" t="str">
        <f>IFERROR(#REF!*#REF!*$DV14,"")</f>
        <v/>
      </c>
      <c r="EE14" s="45" t="str">
        <f>IFERROR(#REF!*#REF!*$DV14,"")</f>
        <v/>
      </c>
      <c r="EF14" s="45" t="str">
        <f>IFERROR(#REF!*#REF!*$DV14,"")</f>
        <v/>
      </c>
      <c r="EG14" s="45" t="str">
        <f>IFERROR(#REF!*#REF!*$DV14,"")</f>
        <v/>
      </c>
      <c r="EH14" s="45" t="str">
        <f t="shared" si="56"/>
        <v/>
      </c>
      <c r="EI14" s="21" t="str">
        <f t="shared" si="56"/>
        <v/>
      </c>
      <c r="EJ14" s="21" t="str">
        <f t="shared" si="56"/>
        <v/>
      </c>
      <c r="EK14" s="21" t="str">
        <f t="shared" si="56"/>
        <v/>
      </c>
      <c r="EL14" s="21" t="str">
        <f t="shared" si="56"/>
        <v/>
      </c>
      <c r="EM14" s="21" t="str">
        <f t="shared" si="56"/>
        <v/>
      </c>
      <c r="EN14" s="30" t="str">
        <f t="shared" si="21"/>
        <v/>
      </c>
      <c r="EO14" s="12"/>
      <c r="EP14" s="34" t="str">
        <f t="shared" si="22"/>
        <v/>
      </c>
      <c r="EQ14" s="35" t="str">
        <f t="shared" si="23"/>
        <v/>
      </c>
      <c r="ER14" s="12"/>
    </row>
    <row r="15" spans="1:148" ht="15.6">
      <c r="B15" s="8"/>
      <c r="C15" s="15"/>
      <c r="D15" s="9">
        <f t="shared" si="57"/>
        <v>5</v>
      </c>
      <c r="E15" s="8"/>
      <c r="F15" s="8"/>
      <c r="G15" s="8"/>
      <c r="H15" s="8"/>
      <c r="I15" s="8"/>
      <c r="J15" s="8"/>
      <c r="K15" s="8"/>
      <c r="L15" s="8"/>
      <c r="M15" s="10"/>
      <c r="N15" s="11"/>
      <c r="O15" s="11"/>
      <c r="P15" s="11"/>
      <c r="Q15" s="8"/>
      <c r="R15" s="8"/>
      <c r="S15" s="8"/>
      <c r="T15" s="10"/>
      <c r="U15" s="11"/>
      <c r="V15" s="11"/>
      <c r="W15" s="11"/>
      <c r="X15" s="12"/>
      <c r="Y15" s="13"/>
      <c r="Z15" s="13"/>
      <c r="AA15" s="13"/>
      <c r="AB15" s="13"/>
      <c r="AC15" s="14"/>
      <c r="AD15" s="12"/>
      <c r="AE15" s="39"/>
      <c r="AF15" s="39"/>
      <c r="AG15" s="39"/>
      <c r="AH15" s="39"/>
      <c r="AI15" s="39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2"/>
      <c r="AW15" s="12" t="str">
        <f t="shared" si="24"/>
        <v/>
      </c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7" t="str">
        <f t="shared" si="25"/>
        <v/>
      </c>
      <c r="BK15" s="17" t="str">
        <f t="shared" si="26"/>
        <v/>
      </c>
      <c r="BL15" s="12"/>
      <c r="BM15" s="42"/>
      <c r="BN15" s="42"/>
      <c r="BO15" s="42"/>
      <c r="BP15" s="42"/>
      <c r="BQ15" s="42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2"/>
      <c r="CE15" s="18"/>
      <c r="CF15" s="18"/>
      <c r="CG15" s="18"/>
      <c r="CH15" s="18"/>
      <c r="CI15" s="18"/>
      <c r="CJ15" s="19"/>
      <c r="CK15" s="12"/>
      <c r="CL15" s="60" t="str">
        <f t="shared" si="27"/>
        <v/>
      </c>
      <c r="CM15" s="43" t="str">
        <f>IF(COUNTBLANK($BE15)=1, "",#REF!*BM15)</f>
        <v/>
      </c>
      <c r="CN15" s="43" t="str">
        <f>IF(COUNTBLANK($BE15)=1, "",#REF!*BN15)</f>
        <v/>
      </c>
      <c r="CO15" s="43" t="str">
        <f>IF(COUNTBLANK($BE15)=1, "",#REF!*BO15)</f>
        <v/>
      </c>
      <c r="CP15" s="43" t="str">
        <f>IF(COUNTBLANK($BE15)=1, "",#REF!*BP15)</f>
        <v/>
      </c>
      <c r="CQ15" s="43" t="str">
        <f>IF(COUNTBLANK($BE15)=1, "",#REF!*BQ15)</f>
        <v/>
      </c>
      <c r="CR15" s="44" t="str">
        <f t="shared" si="28"/>
        <v/>
      </c>
      <c r="CS15" s="44" t="str">
        <f t="shared" si="29"/>
        <v/>
      </c>
      <c r="CT15" s="44" t="str">
        <f t="shared" si="30"/>
        <v/>
      </c>
      <c r="CU15" s="44" t="str">
        <f t="shared" si="31"/>
        <v/>
      </c>
      <c r="CV15" s="44" t="str">
        <f t="shared" si="32"/>
        <v/>
      </c>
      <c r="CW15" s="44" t="str">
        <f t="shared" si="33"/>
        <v/>
      </c>
      <c r="CX15" s="23" t="str">
        <f t="shared" si="34"/>
        <v/>
      </c>
      <c r="CY15" s="23" t="str">
        <f t="shared" si="35"/>
        <v/>
      </c>
      <c r="CZ15" s="23" t="str">
        <f t="shared" si="36"/>
        <v/>
      </c>
      <c r="DA15" s="23" t="str">
        <f t="shared" si="37"/>
        <v/>
      </c>
      <c r="DB15" s="23" t="str">
        <f t="shared" si="38"/>
        <v/>
      </c>
      <c r="DC15" s="23" t="str">
        <f t="shared" si="39"/>
        <v/>
      </c>
      <c r="DD15" s="23" t="str">
        <f t="shared" si="40"/>
        <v/>
      </c>
      <c r="DE15" s="30" t="str">
        <f t="shared" si="41"/>
        <v/>
      </c>
      <c r="DF15" s="23" t="str">
        <f t="shared" si="42"/>
        <v/>
      </c>
      <c r="DG15" s="7"/>
      <c r="DH15" s="7"/>
      <c r="DI15" s="23" t="str">
        <f t="shared" si="43"/>
        <v/>
      </c>
      <c r="DJ15" s="23" t="str">
        <f t="shared" si="44"/>
        <v/>
      </c>
      <c r="DK15" s="23" t="str">
        <f t="shared" si="45"/>
        <v/>
      </c>
      <c r="DL15" s="23" t="str">
        <f t="shared" si="46"/>
        <v/>
      </c>
      <c r="DM15" s="23" t="str">
        <f t="shared" si="47"/>
        <v/>
      </c>
      <c r="DN15" s="23" t="str">
        <f t="shared" si="48"/>
        <v/>
      </c>
      <c r="DO15" s="23" t="str">
        <f t="shared" si="49"/>
        <v/>
      </c>
      <c r="DP15" s="23" t="str">
        <f t="shared" si="50"/>
        <v/>
      </c>
      <c r="DQ15" s="23" t="str">
        <f t="shared" si="51"/>
        <v/>
      </c>
      <c r="DR15" s="23" t="str">
        <f t="shared" si="52"/>
        <v/>
      </c>
      <c r="DS15" s="23" t="str">
        <f t="shared" si="53"/>
        <v/>
      </c>
      <c r="DT15" s="23" t="str">
        <f t="shared" si="54"/>
        <v/>
      </c>
      <c r="DU15" s="12"/>
      <c r="DV15" s="60">
        <f t="shared" si="18"/>
        <v>1.1499999999999999</v>
      </c>
      <c r="DW15" s="60"/>
      <c r="DX15" s="60"/>
      <c r="DY15" s="60"/>
      <c r="DZ15" s="60"/>
      <c r="EA15" s="60"/>
      <c r="EB15" s="60" t="str">
        <f t="shared" si="55"/>
        <v/>
      </c>
      <c r="EC15" s="45" t="str">
        <f>IFERROR(#REF!*#REF!*$DV15,"")</f>
        <v/>
      </c>
      <c r="ED15" s="45" t="str">
        <f>IFERROR(#REF!*#REF!*$DV15,"")</f>
        <v/>
      </c>
      <c r="EE15" s="45" t="str">
        <f>IFERROR(#REF!*#REF!*$DV15,"")</f>
        <v/>
      </c>
      <c r="EF15" s="45" t="str">
        <f>IFERROR(#REF!*#REF!*$DV15,"")</f>
        <v/>
      </c>
      <c r="EG15" s="45" t="str">
        <f>IFERROR(#REF!*#REF!*$DV15,"")</f>
        <v/>
      </c>
      <c r="EH15" s="45" t="str">
        <f t="shared" si="56"/>
        <v/>
      </c>
      <c r="EI15" s="21" t="str">
        <f t="shared" si="56"/>
        <v/>
      </c>
      <c r="EJ15" s="21" t="str">
        <f t="shared" si="56"/>
        <v/>
      </c>
      <c r="EK15" s="21" t="str">
        <f t="shared" si="56"/>
        <v/>
      </c>
      <c r="EL15" s="21" t="str">
        <f t="shared" si="56"/>
        <v/>
      </c>
      <c r="EM15" s="21" t="str">
        <f t="shared" si="56"/>
        <v/>
      </c>
      <c r="EN15" s="30" t="str">
        <f t="shared" si="21"/>
        <v/>
      </c>
      <c r="EO15" s="12"/>
      <c r="EP15" s="34" t="str">
        <f t="shared" si="22"/>
        <v/>
      </c>
      <c r="EQ15" s="35" t="str">
        <f t="shared" si="23"/>
        <v/>
      </c>
      <c r="ER15" s="12"/>
    </row>
    <row r="16" spans="1:148" ht="15.6">
      <c r="B16" s="8"/>
      <c r="C16" s="15"/>
      <c r="D16" s="9">
        <f t="shared" si="57"/>
        <v>6</v>
      </c>
      <c r="E16" s="8"/>
      <c r="F16" s="8"/>
      <c r="G16" s="8"/>
      <c r="H16" s="8"/>
      <c r="I16" s="8"/>
      <c r="J16" s="8"/>
      <c r="K16" s="8"/>
      <c r="L16" s="8"/>
      <c r="M16" s="10"/>
      <c r="N16" s="11"/>
      <c r="O16" s="11"/>
      <c r="P16" s="11"/>
      <c r="Q16" s="8"/>
      <c r="R16" s="8"/>
      <c r="S16" s="8"/>
      <c r="T16" s="10"/>
      <c r="U16" s="11"/>
      <c r="V16" s="11"/>
      <c r="W16" s="11"/>
      <c r="X16" s="12"/>
      <c r="Y16" s="13"/>
      <c r="Z16" s="13"/>
      <c r="AA16" s="13"/>
      <c r="AB16" s="13"/>
      <c r="AC16" s="14"/>
      <c r="AD16" s="12"/>
      <c r="AE16" s="39"/>
      <c r="AF16" s="39"/>
      <c r="AG16" s="39"/>
      <c r="AH16" s="39"/>
      <c r="AI16" s="39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2"/>
      <c r="AW16" s="12" t="str">
        <f t="shared" si="24"/>
        <v/>
      </c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7" t="str">
        <f t="shared" si="25"/>
        <v/>
      </c>
      <c r="BK16" s="17" t="str">
        <f t="shared" si="26"/>
        <v/>
      </c>
      <c r="BL16" s="12"/>
      <c r="BM16" s="42"/>
      <c r="BN16" s="42"/>
      <c r="BO16" s="42"/>
      <c r="BP16" s="42"/>
      <c r="BQ16" s="42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2"/>
      <c r="CE16" s="18"/>
      <c r="CF16" s="18"/>
      <c r="CG16" s="18"/>
      <c r="CH16" s="18"/>
      <c r="CI16" s="18"/>
      <c r="CJ16" s="19"/>
      <c r="CK16" s="12"/>
      <c r="CL16" s="60" t="str">
        <f t="shared" si="27"/>
        <v/>
      </c>
      <c r="CM16" s="43" t="str">
        <f>IF(COUNTBLANK($BE16)=1, "",#REF!*BM16)</f>
        <v/>
      </c>
      <c r="CN16" s="43" t="str">
        <f>IF(COUNTBLANK($BE16)=1, "",#REF!*BN16)</f>
        <v/>
      </c>
      <c r="CO16" s="43" t="str">
        <f>IF(COUNTBLANK($BE16)=1, "",#REF!*BO16)</f>
        <v/>
      </c>
      <c r="CP16" s="43" t="str">
        <f>IF(COUNTBLANK($BE16)=1, "",#REF!*BP16)</f>
        <v/>
      </c>
      <c r="CQ16" s="43" t="str">
        <f>IF(COUNTBLANK($BE16)=1, "",#REF!*BQ16)</f>
        <v/>
      </c>
      <c r="CR16" s="44" t="str">
        <f t="shared" si="28"/>
        <v/>
      </c>
      <c r="CS16" s="44" t="str">
        <f t="shared" si="29"/>
        <v/>
      </c>
      <c r="CT16" s="44" t="str">
        <f t="shared" si="30"/>
        <v/>
      </c>
      <c r="CU16" s="44" t="str">
        <f t="shared" si="31"/>
        <v/>
      </c>
      <c r="CV16" s="44" t="str">
        <f t="shared" si="32"/>
        <v/>
      </c>
      <c r="CW16" s="44" t="str">
        <f t="shared" si="33"/>
        <v/>
      </c>
      <c r="CX16" s="23" t="str">
        <f t="shared" si="34"/>
        <v/>
      </c>
      <c r="CY16" s="23" t="str">
        <f t="shared" si="35"/>
        <v/>
      </c>
      <c r="CZ16" s="23" t="str">
        <f t="shared" si="36"/>
        <v/>
      </c>
      <c r="DA16" s="23" t="str">
        <f t="shared" si="37"/>
        <v/>
      </c>
      <c r="DB16" s="23" t="str">
        <f t="shared" si="38"/>
        <v/>
      </c>
      <c r="DC16" s="23" t="str">
        <f t="shared" si="39"/>
        <v/>
      </c>
      <c r="DD16" s="23" t="str">
        <f t="shared" si="40"/>
        <v/>
      </c>
      <c r="DE16" s="30" t="str">
        <f t="shared" si="41"/>
        <v/>
      </c>
      <c r="DF16" s="23" t="str">
        <f t="shared" si="42"/>
        <v/>
      </c>
      <c r="DG16" s="7"/>
      <c r="DH16" s="7"/>
      <c r="DI16" s="23" t="str">
        <f t="shared" si="43"/>
        <v/>
      </c>
      <c r="DJ16" s="23" t="str">
        <f t="shared" si="44"/>
        <v/>
      </c>
      <c r="DK16" s="23" t="str">
        <f t="shared" si="45"/>
        <v/>
      </c>
      <c r="DL16" s="23" t="str">
        <f t="shared" si="46"/>
        <v/>
      </c>
      <c r="DM16" s="23" t="str">
        <f t="shared" si="47"/>
        <v/>
      </c>
      <c r="DN16" s="23" t="str">
        <f t="shared" si="48"/>
        <v/>
      </c>
      <c r="DO16" s="23" t="str">
        <f t="shared" si="49"/>
        <v/>
      </c>
      <c r="DP16" s="23" t="str">
        <f t="shared" si="50"/>
        <v/>
      </c>
      <c r="DQ16" s="23" t="str">
        <f t="shared" si="51"/>
        <v/>
      </c>
      <c r="DR16" s="23" t="str">
        <f t="shared" si="52"/>
        <v/>
      </c>
      <c r="DS16" s="23" t="str">
        <f t="shared" si="53"/>
        <v/>
      </c>
      <c r="DT16" s="23" t="str">
        <f t="shared" si="54"/>
        <v/>
      </c>
      <c r="DU16" s="12"/>
      <c r="DV16" s="60">
        <f t="shared" si="18"/>
        <v>1.1499999999999999</v>
      </c>
      <c r="DW16" s="60"/>
      <c r="DX16" s="60"/>
      <c r="DY16" s="60"/>
      <c r="DZ16" s="60"/>
      <c r="EA16" s="60"/>
      <c r="EB16" s="60" t="str">
        <f t="shared" si="55"/>
        <v/>
      </c>
      <c r="EC16" s="45" t="str">
        <f>IFERROR(#REF!*#REF!*$DV16,"")</f>
        <v/>
      </c>
      <c r="ED16" s="45" t="str">
        <f>IFERROR(#REF!*#REF!*$DV16,"")</f>
        <v/>
      </c>
      <c r="EE16" s="45" t="str">
        <f>IFERROR(#REF!*#REF!*$DV16,"")</f>
        <v/>
      </c>
      <c r="EF16" s="45" t="str">
        <f>IFERROR(#REF!*#REF!*$DV16,"")</f>
        <v/>
      </c>
      <c r="EG16" s="45" t="str">
        <f>IFERROR(#REF!*#REF!*$DV16,"")</f>
        <v/>
      </c>
      <c r="EH16" s="45" t="str">
        <f t="shared" si="56"/>
        <v/>
      </c>
      <c r="EI16" s="21" t="str">
        <f t="shared" si="56"/>
        <v/>
      </c>
      <c r="EJ16" s="21" t="str">
        <f t="shared" si="56"/>
        <v/>
      </c>
      <c r="EK16" s="21" t="str">
        <f t="shared" si="56"/>
        <v/>
      </c>
      <c r="EL16" s="21" t="str">
        <f t="shared" si="56"/>
        <v/>
      </c>
      <c r="EM16" s="21" t="str">
        <f t="shared" si="56"/>
        <v/>
      </c>
      <c r="EN16" s="30" t="str">
        <f t="shared" si="21"/>
        <v/>
      </c>
      <c r="EO16" s="12"/>
      <c r="EP16" s="34" t="str">
        <f t="shared" si="22"/>
        <v/>
      </c>
      <c r="EQ16" s="35" t="str">
        <f t="shared" si="23"/>
        <v/>
      </c>
      <c r="ER16" s="12"/>
    </row>
    <row r="17" spans="2:148" ht="15.6">
      <c r="B17" s="8"/>
      <c r="C17" s="15"/>
      <c r="D17" s="9">
        <f t="shared" si="57"/>
        <v>7</v>
      </c>
      <c r="E17" s="8"/>
      <c r="F17" s="8"/>
      <c r="G17" s="8"/>
      <c r="H17" s="8"/>
      <c r="I17" s="8"/>
      <c r="J17" s="8"/>
      <c r="K17" s="8"/>
      <c r="L17" s="8"/>
      <c r="M17" s="10"/>
      <c r="N17" s="11"/>
      <c r="O17" s="11"/>
      <c r="P17" s="11"/>
      <c r="Q17" s="8"/>
      <c r="R17" s="8"/>
      <c r="S17" s="8"/>
      <c r="T17" s="10"/>
      <c r="U17" s="11"/>
      <c r="V17" s="11"/>
      <c r="W17" s="11"/>
      <c r="X17" s="12"/>
      <c r="Y17" s="13"/>
      <c r="Z17" s="13"/>
      <c r="AA17" s="13"/>
      <c r="AB17" s="13"/>
      <c r="AC17" s="14"/>
      <c r="AD17" s="12"/>
      <c r="AE17" s="39"/>
      <c r="AF17" s="39"/>
      <c r="AG17" s="39"/>
      <c r="AH17" s="39"/>
      <c r="AI17" s="39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2"/>
      <c r="AW17" s="12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7"/>
      <c r="BK17" s="17"/>
      <c r="BL17" s="12"/>
      <c r="BM17" s="42"/>
      <c r="BN17" s="42"/>
      <c r="BO17" s="42"/>
      <c r="BP17" s="42"/>
      <c r="BQ17" s="42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2"/>
      <c r="CE17" s="18"/>
      <c r="CF17" s="18"/>
      <c r="CG17" s="18"/>
      <c r="CH17" s="18"/>
      <c r="CI17" s="18"/>
      <c r="CJ17" s="19"/>
      <c r="CK17" s="12"/>
      <c r="CL17" s="60"/>
      <c r="CM17" s="43"/>
      <c r="CN17" s="43"/>
      <c r="CO17" s="43"/>
      <c r="CP17" s="43"/>
      <c r="CQ17" s="43"/>
      <c r="CR17" s="44" t="str">
        <f t="shared" si="28"/>
        <v/>
      </c>
      <c r="CS17" s="44" t="str">
        <f t="shared" si="29"/>
        <v/>
      </c>
      <c r="CT17" s="44" t="str">
        <f t="shared" si="30"/>
        <v/>
      </c>
      <c r="CU17" s="44" t="str">
        <f t="shared" si="31"/>
        <v/>
      </c>
      <c r="CV17" s="44" t="str">
        <f t="shared" si="32"/>
        <v/>
      </c>
      <c r="CW17" s="44" t="str">
        <f t="shared" si="33"/>
        <v/>
      </c>
      <c r="CX17" s="23" t="str">
        <f t="shared" si="34"/>
        <v/>
      </c>
      <c r="CY17" s="23" t="str">
        <f t="shared" si="35"/>
        <v/>
      </c>
      <c r="CZ17" s="23" t="str">
        <f t="shared" si="36"/>
        <v/>
      </c>
      <c r="DA17" s="23" t="str">
        <f t="shared" si="37"/>
        <v/>
      </c>
      <c r="DB17" s="23" t="str">
        <f t="shared" si="38"/>
        <v/>
      </c>
      <c r="DC17" s="23" t="str">
        <f t="shared" si="39"/>
        <v/>
      </c>
      <c r="DD17" s="23"/>
      <c r="DE17" s="30"/>
      <c r="DF17" s="23"/>
      <c r="DG17" s="7"/>
      <c r="DH17" s="7"/>
      <c r="DI17" s="23" t="str">
        <f t="shared" si="43"/>
        <v/>
      </c>
      <c r="DJ17" s="23" t="str">
        <f t="shared" si="44"/>
        <v/>
      </c>
      <c r="DK17" s="23" t="str">
        <f t="shared" si="45"/>
        <v/>
      </c>
      <c r="DL17" s="23" t="str">
        <f t="shared" si="46"/>
        <v/>
      </c>
      <c r="DM17" s="23" t="str">
        <f t="shared" si="47"/>
        <v/>
      </c>
      <c r="DN17" s="23" t="str">
        <f t="shared" si="48"/>
        <v/>
      </c>
      <c r="DO17" s="23" t="str">
        <f t="shared" si="49"/>
        <v/>
      </c>
      <c r="DP17" s="23" t="str">
        <f t="shared" si="50"/>
        <v/>
      </c>
      <c r="DQ17" s="23" t="str">
        <f t="shared" si="51"/>
        <v/>
      </c>
      <c r="DR17" s="23" t="str">
        <f t="shared" si="52"/>
        <v/>
      </c>
      <c r="DS17" s="23" t="str">
        <f t="shared" si="53"/>
        <v/>
      </c>
      <c r="DT17" s="23" t="str">
        <f t="shared" si="54"/>
        <v/>
      </c>
      <c r="DU17" s="12"/>
      <c r="DV17" s="60">
        <f t="shared" si="18"/>
        <v>1.1499999999999999</v>
      </c>
      <c r="DW17" s="60"/>
      <c r="DX17" s="60"/>
      <c r="DY17" s="60"/>
      <c r="DZ17" s="60"/>
      <c r="EA17" s="60"/>
      <c r="EB17" s="60"/>
      <c r="EC17" s="45"/>
      <c r="ED17" s="45"/>
      <c r="EE17" s="45"/>
      <c r="EF17" s="45"/>
      <c r="EG17" s="45"/>
      <c r="EH17" s="45"/>
      <c r="EI17" s="21"/>
      <c r="EJ17" s="21"/>
      <c r="EK17" s="21"/>
      <c r="EL17" s="21"/>
      <c r="EM17" s="21"/>
      <c r="EN17" s="30" t="str">
        <f t="shared" si="21"/>
        <v/>
      </c>
      <c r="EO17" s="12"/>
      <c r="EP17" s="34"/>
      <c r="EQ17" s="35"/>
      <c r="ER17" s="12"/>
    </row>
    <row r="18" spans="2:148" ht="15.6">
      <c r="B18" s="8"/>
      <c r="C18" s="15"/>
      <c r="D18" s="9">
        <f t="shared" si="57"/>
        <v>8</v>
      </c>
      <c r="E18" s="8"/>
      <c r="F18" s="8"/>
      <c r="G18" s="8"/>
      <c r="H18" s="8"/>
      <c r="I18" s="8"/>
      <c r="J18" s="8"/>
      <c r="K18" s="8"/>
      <c r="L18" s="8"/>
      <c r="M18" s="10"/>
      <c r="N18" s="11"/>
      <c r="O18" s="11"/>
      <c r="P18" s="11"/>
      <c r="Q18" s="8"/>
      <c r="R18" s="8"/>
      <c r="S18" s="8"/>
      <c r="T18" s="10"/>
      <c r="U18" s="11"/>
      <c r="V18" s="11"/>
      <c r="W18" s="11"/>
      <c r="X18" s="12"/>
      <c r="Y18" s="13"/>
      <c r="Z18" s="13"/>
      <c r="AA18" s="13"/>
      <c r="AB18" s="13"/>
      <c r="AC18" s="14"/>
      <c r="AD18" s="12"/>
      <c r="AE18" s="39"/>
      <c r="AF18" s="39"/>
      <c r="AG18" s="39"/>
      <c r="AH18" s="39"/>
      <c r="AI18" s="39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2"/>
      <c r="AW18" s="12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7"/>
      <c r="BK18" s="17"/>
      <c r="BL18" s="12"/>
      <c r="BM18" s="42"/>
      <c r="BN18" s="42"/>
      <c r="BO18" s="42"/>
      <c r="BP18" s="42"/>
      <c r="BQ18" s="42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2"/>
      <c r="CE18" s="18"/>
      <c r="CF18" s="18"/>
      <c r="CG18" s="18"/>
      <c r="CH18" s="18"/>
      <c r="CI18" s="18"/>
      <c r="CJ18" s="19"/>
      <c r="CK18" s="12"/>
      <c r="CL18" s="60"/>
      <c r="CM18" s="43"/>
      <c r="CN18" s="43"/>
      <c r="CO18" s="43"/>
      <c r="CP18" s="43"/>
      <c r="CQ18" s="43"/>
      <c r="CR18" s="44" t="str">
        <f t="shared" si="28"/>
        <v/>
      </c>
      <c r="CS18" s="44" t="str">
        <f t="shared" si="29"/>
        <v/>
      </c>
      <c r="CT18" s="44" t="str">
        <f t="shared" si="30"/>
        <v/>
      </c>
      <c r="CU18" s="44" t="str">
        <f t="shared" si="31"/>
        <v/>
      </c>
      <c r="CV18" s="44" t="str">
        <f t="shared" si="32"/>
        <v/>
      </c>
      <c r="CW18" s="44" t="str">
        <f t="shared" si="33"/>
        <v/>
      </c>
      <c r="CX18" s="23" t="str">
        <f t="shared" si="34"/>
        <v/>
      </c>
      <c r="CY18" s="23" t="str">
        <f t="shared" si="35"/>
        <v/>
      </c>
      <c r="CZ18" s="23" t="str">
        <f t="shared" si="36"/>
        <v/>
      </c>
      <c r="DA18" s="23" t="str">
        <f t="shared" si="37"/>
        <v/>
      </c>
      <c r="DB18" s="23" t="str">
        <f t="shared" si="38"/>
        <v/>
      </c>
      <c r="DC18" s="23" t="str">
        <f t="shared" si="39"/>
        <v/>
      </c>
      <c r="DD18" s="23"/>
      <c r="DE18" s="30"/>
      <c r="DF18" s="23"/>
      <c r="DG18" s="7"/>
      <c r="DH18" s="7"/>
      <c r="DI18" s="23" t="str">
        <f t="shared" si="43"/>
        <v/>
      </c>
      <c r="DJ18" s="23" t="str">
        <f t="shared" si="44"/>
        <v/>
      </c>
      <c r="DK18" s="23" t="str">
        <f t="shared" si="45"/>
        <v/>
      </c>
      <c r="DL18" s="23" t="str">
        <f t="shared" si="46"/>
        <v/>
      </c>
      <c r="DM18" s="23" t="str">
        <f t="shared" si="47"/>
        <v/>
      </c>
      <c r="DN18" s="23" t="str">
        <f t="shared" si="48"/>
        <v/>
      </c>
      <c r="DO18" s="23" t="str">
        <f t="shared" si="49"/>
        <v/>
      </c>
      <c r="DP18" s="23" t="str">
        <f t="shared" si="50"/>
        <v/>
      </c>
      <c r="DQ18" s="23" t="str">
        <f t="shared" si="51"/>
        <v/>
      </c>
      <c r="DR18" s="23" t="str">
        <f t="shared" si="52"/>
        <v/>
      </c>
      <c r="DS18" s="23" t="str">
        <f t="shared" si="53"/>
        <v/>
      </c>
      <c r="DT18" s="23" t="str">
        <f t="shared" si="54"/>
        <v/>
      </c>
      <c r="DU18" s="12"/>
      <c r="DV18" s="60">
        <f t="shared" si="18"/>
        <v>1.1499999999999999</v>
      </c>
      <c r="DW18" s="60"/>
      <c r="DX18" s="60"/>
      <c r="DY18" s="60"/>
      <c r="DZ18" s="60"/>
      <c r="EA18" s="60"/>
      <c r="EB18" s="60"/>
      <c r="EC18" s="45"/>
      <c r="ED18" s="45"/>
      <c r="EE18" s="45"/>
      <c r="EF18" s="45"/>
      <c r="EG18" s="45"/>
      <c r="EH18" s="45"/>
      <c r="EI18" s="21"/>
      <c r="EJ18" s="21"/>
      <c r="EK18" s="21"/>
      <c r="EL18" s="21"/>
      <c r="EM18" s="21"/>
      <c r="EN18" s="30" t="str">
        <f t="shared" si="21"/>
        <v/>
      </c>
      <c r="EO18" s="12"/>
      <c r="EP18" s="34"/>
      <c r="EQ18" s="35"/>
      <c r="ER18" s="12"/>
    </row>
    <row r="19" spans="2:148" ht="15.6">
      <c r="B19" s="8"/>
      <c r="C19" s="15"/>
      <c r="D19" s="9">
        <f t="shared" si="57"/>
        <v>9</v>
      </c>
      <c r="E19" s="8"/>
      <c r="F19" s="8"/>
      <c r="G19" s="8"/>
      <c r="H19" s="8"/>
      <c r="I19" s="8"/>
      <c r="J19" s="8"/>
      <c r="K19" s="8"/>
      <c r="L19" s="8"/>
      <c r="M19" s="10"/>
      <c r="N19" s="11"/>
      <c r="O19" s="11"/>
      <c r="P19" s="11"/>
      <c r="Q19" s="8"/>
      <c r="R19" s="8"/>
      <c r="S19" s="8"/>
      <c r="T19" s="10"/>
      <c r="U19" s="11"/>
      <c r="V19" s="11"/>
      <c r="W19" s="11"/>
      <c r="X19" s="12"/>
      <c r="Y19" s="13"/>
      <c r="Z19" s="13"/>
      <c r="AA19" s="13"/>
      <c r="AB19" s="13"/>
      <c r="AC19" s="14"/>
      <c r="AD19" s="12"/>
      <c r="AE19" s="39"/>
      <c r="AF19" s="39"/>
      <c r="AG19" s="39"/>
      <c r="AH19" s="39"/>
      <c r="AI19" s="39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2"/>
      <c r="AW19" s="12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7"/>
      <c r="BK19" s="17"/>
      <c r="BL19" s="12"/>
      <c r="BM19" s="42"/>
      <c r="BN19" s="42"/>
      <c r="BO19" s="42"/>
      <c r="BP19" s="42"/>
      <c r="BQ19" s="42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2"/>
      <c r="CE19" s="18"/>
      <c r="CF19" s="18"/>
      <c r="CG19" s="18"/>
      <c r="CH19" s="18"/>
      <c r="CI19" s="18"/>
      <c r="CJ19" s="19"/>
      <c r="CK19" s="12"/>
      <c r="CL19" s="60"/>
      <c r="CM19" s="43"/>
      <c r="CN19" s="43"/>
      <c r="CO19" s="43"/>
      <c r="CP19" s="43"/>
      <c r="CQ19" s="43"/>
      <c r="CR19" s="44" t="str">
        <f t="shared" si="28"/>
        <v/>
      </c>
      <c r="CS19" s="44" t="str">
        <f t="shared" si="29"/>
        <v/>
      </c>
      <c r="CT19" s="44" t="str">
        <f t="shared" si="30"/>
        <v/>
      </c>
      <c r="CU19" s="44" t="str">
        <f t="shared" si="31"/>
        <v/>
      </c>
      <c r="CV19" s="44" t="str">
        <f t="shared" si="32"/>
        <v/>
      </c>
      <c r="CW19" s="44" t="str">
        <f t="shared" si="33"/>
        <v/>
      </c>
      <c r="CX19" s="23" t="str">
        <f t="shared" si="34"/>
        <v/>
      </c>
      <c r="CY19" s="23" t="str">
        <f t="shared" si="35"/>
        <v/>
      </c>
      <c r="CZ19" s="23" t="str">
        <f t="shared" si="36"/>
        <v/>
      </c>
      <c r="DA19" s="23" t="str">
        <f t="shared" si="37"/>
        <v/>
      </c>
      <c r="DB19" s="23" t="str">
        <f t="shared" si="38"/>
        <v/>
      </c>
      <c r="DC19" s="23" t="str">
        <f t="shared" si="39"/>
        <v/>
      </c>
      <c r="DD19" s="23"/>
      <c r="DE19" s="30"/>
      <c r="DF19" s="23"/>
      <c r="DG19" s="7"/>
      <c r="DH19" s="7"/>
      <c r="DI19" s="23" t="str">
        <f t="shared" si="43"/>
        <v/>
      </c>
      <c r="DJ19" s="23" t="str">
        <f t="shared" si="44"/>
        <v/>
      </c>
      <c r="DK19" s="23" t="str">
        <f t="shared" si="45"/>
        <v/>
      </c>
      <c r="DL19" s="23" t="str">
        <f t="shared" si="46"/>
        <v/>
      </c>
      <c r="DM19" s="23" t="str">
        <f t="shared" si="47"/>
        <v/>
      </c>
      <c r="DN19" s="23" t="str">
        <f t="shared" si="48"/>
        <v/>
      </c>
      <c r="DO19" s="23" t="str">
        <f t="shared" si="49"/>
        <v/>
      </c>
      <c r="DP19" s="23" t="str">
        <f t="shared" si="50"/>
        <v/>
      </c>
      <c r="DQ19" s="23" t="str">
        <f t="shared" si="51"/>
        <v/>
      </c>
      <c r="DR19" s="23" t="str">
        <f t="shared" si="52"/>
        <v/>
      </c>
      <c r="DS19" s="23" t="str">
        <f t="shared" si="53"/>
        <v/>
      </c>
      <c r="DT19" s="23" t="str">
        <f t="shared" si="54"/>
        <v/>
      </c>
      <c r="DU19" s="12"/>
      <c r="DV19" s="60">
        <f t="shared" si="18"/>
        <v>1.1499999999999999</v>
      </c>
      <c r="DW19" s="60"/>
      <c r="DX19" s="60"/>
      <c r="DY19" s="60"/>
      <c r="DZ19" s="60"/>
      <c r="EA19" s="60"/>
      <c r="EB19" s="60"/>
      <c r="EC19" s="45"/>
      <c r="ED19" s="45"/>
      <c r="EE19" s="45"/>
      <c r="EF19" s="45"/>
      <c r="EG19" s="45"/>
      <c r="EH19" s="45"/>
      <c r="EI19" s="21"/>
      <c r="EJ19" s="21"/>
      <c r="EK19" s="21"/>
      <c r="EL19" s="21"/>
      <c r="EM19" s="21"/>
      <c r="EN19" s="30" t="str">
        <f t="shared" si="21"/>
        <v/>
      </c>
      <c r="EO19" s="12"/>
      <c r="EP19" s="34"/>
      <c r="EQ19" s="35"/>
      <c r="ER19" s="12"/>
    </row>
    <row r="20" spans="2:148" ht="15.6">
      <c r="B20" s="8"/>
      <c r="C20" s="15"/>
      <c r="D20" s="9">
        <f t="shared" si="57"/>
        <v>10</v>
      </c>
      <c r="E20" s="8"/>
      <c r="F20" s="8"/>
      <c r="G20" s="8"/>
      <c r="H20" s="8"/>
      <c r="I20" s="8"/>
      <c r="J20" s="8"/>
      <c r="K20" s="8"/>
      <c r="L20" s="8"/>
      <c r="M20" s="10"/>
      <c r="N20" s="11"/>
      <c r="O20" s="11"/>
      <c r="P20" s="11"/>
      <c r="Q20" s="8"/>
      <c r="R20" s="8"/>
      <c r="S20" s="8"/>
      <c r="T20" s="10"/>
      <c r="U20" s="11"/>
      <c r="V20" s="11"/>
      <c r="W20" s="11"/>
      <c r="X20" s="12"/>
      <c r="Y20" s="13"/>
      <c r="Z20" s="13"/>
      <c r="AA20" s="13"/>
      <c r="AB20" s="13"/>
      <c r="AC20" s="14"/>
      <c r="AD20" s="12"/>
      <c r="AE20" s="39"/>
      <c r="AF20" s="39"/>
      <c r="AG20" s="39"/>
      <c r="AH20" s="39"/>
      <c r="AI20" s="39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2"/>
      <c r="AW20" s="12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7"/>
      <c r="BK20" s="17"/>
      <c r="BL20" s="12"/>
      <c r="BM20" s="42"/>
      <c r="BN20" s="42"/>
      <c r="BO20" s="42"/>
      <c r="BP20" s="42"/>
      <c r="BQ20" s="42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2"/>
      <c r="CE20" s="18"/>
      <c r="CF20" s="18"/>
      <c r="CG20" s="18"/>
      <c r="CH20" s="18"/>
      <c r="CI20" s="18"/>
      <c r="CJ20" s="19"/>
      <c r="CK20" s="12"/>
      <c r="CL20" s="60"/>
      <c r="CM20" s="43"/>
      <c r="CN20" s="43"/>
      <c r="CO20" s="43"/>
      <c r="CP20" s="43"/>
      <c r="CQ20" s="43"/>
      <c r="CR20" s="44" t="str">
        <f t="shared" si="28"/>
        <v/>
      </c>
      <c r="CS20" s="44" t="str">
        <f t="shared" si="29"/>
        <v/>
      </c>
      <c r="CT20" s="44" t="str">
        <f t="shared" si="30"/>
        <v/>
      </c>
      <c r="CU20" s="44" t="str">
        <f t="shared" si="31"/>
        <v/>
      </c>
      <c r="CV20" s="44" t="str">
        <f t="shared" si="32"/>
        <v/>
      </c>
      <c r="CW20" s="44" t="str">
        <f t="shared" si="33"/>
        <v/>
      </c>
      <c r="CX20" s="23" t="str">
        <f t="shared" si="34"/>
        <v/>
      </c>
      <c r="CY20" s="23" t="str">
        <f t="shared" si="35"/>
        <v/>
      </c>
      <c r="CZ20" s="23" t="str">
        <f t="shared" si="36"/>
        <v/>
      </c>
      <c r="DA20" s="23" t="str">
        <f t="shared" si="37"/>
        <v/>
      </c>
      <c r="DB20" s="23" t="str">
        <f t="shared" si="38"/>
        <v/>
      </c>
      <c r="DC20" s="23" t="str">
        <f t="shared" si="39"/>
        <v/>
      </c>
      <c r="DD20" s="23"/>
      <c r="DE20" s="30"/>
      <c r="DF20" s="23"/>
      <c r="DG20" s="7"/>
      <c r="DH20" s="7"/>
      <c r="DI20" s="23" t="str">
        <f t="shared" si="43"/>
        <v/>
      </c>
      <c r="DJ20" s="23" t="str">
        <f t="shared" si="44"/>
        <v/>
      </c>
      <c r="DK20" s="23" t="str">
        <f t="shared" si="45"/>
        <v/>
      </c>
      <c r="DL20" s="23" t="str">
        <f t="shared" si="46"/>
        <v/>
      </c>
      <c r="DM20" s="23" t="str">
        <f t="shared" si="47"/>
        <v/>
      </c>
      <c r="DN20" s="23" t="str">
        <f t="shared" si="48"/>
        <v/>
      </c>
      <c r="DO20" s="23" t="str">
        <f t="shared" si="49"/>
        <v/>
      </c>
      <c r="DP20" s="23" t="str">
        <f t="shared" si="50"/>
        <v/>
      </c>
      <c r="DQ20" s="23" t="str">
        <f t="shared" si="51"/>
        <v/>
      </c>
      <c r="DR20" s="23" t="str">
        <f t="shared" si="52"/>
        <v/>
      </c>
      <c r="DS20" s="23" t="str">
        <f t="shared" si="53"/>
        <v/>
      </c>
      <c r="DT20" s="23" t="str">
        <f t="shared" si="54"/>
        <v/>
      </c>
      <c r="DU20" s="12"/>
      <c r="DV20" s="60">
        <f t="shared" si="18"/>
        <v>1.1499999999999999</v>
      </c>
      <c r="DW20" s="60"/>
      <c r="DX20" s="60"/>
      <c r="DY20" s="60"/>
      <c r="DZ20" s="60"/>
      <c r="EA20" s="60"/>
      <c r="EB20" s="60"/>
      <c r="EC20" s="45"/>
      <c r="ED20" s="45"/>
      <c r="EE20" s="45"/>
      <c r="EF20" s="45"/>
      <c r="EG20" s="45"/>
      <c r="EH20" s="45"/>
      <c r="EI20" s="21"/>
      <c r="EJ20" s="21"/>
      <c r="EK20" s="21"/>
      <c r="EL20" s="21"/>
      <c r="EM20" s="21"/>
      <c r="EN20" s="30" t="str">
        <f t="shared" si="21"/>
        <v/>
      </c>
      <c r="EO20" s="12"/>
      <c r="EP20" s="34"/>
      <c r="EQ20" s="35"/>
      <c r="ER20" s="12"/>
    </row>
    <row r="21" spans="2:148" ht="15.6">
      <c r="B21" s="8"/>
      <c r="C21" s="15"/>
      <c r="D21" s="9">
        <f t="shared" si="57"/>
        <v>11</v>
      </c>
      <c r="E21" s="8"/>
      <c r="F21" s="8"/>
      <c r="G21" s="8"/>
      <c r="H21" s="8"/>
      <c r="I21" s="8"/>
      <c r="J21" s="8"/>
      <c r="K21" s="8"/>
      <c r="L21" s="8"/>
      <c r="M21" s="10"/>
      <c r="N21" s="11"/>
      <c r="O21" s="11"/>
      <c r="P21" s="11"/>
      <c r="Q21" s="8"/>
      <c r="R21" s="8"/>
      <c r="S21" s="8"/>
      <c r="T21" s="10"/>
      <c r="U21" s="11"/>
      <c r="V21" s="11"/>
      <c r="W21" s="11"/>
      <c r="X21" s="12"/>
      <c r="Y21" s="13"/>
      <c r="Z21" s="13"/>
      <c r="AA21" s="13"/>
      <c r="AB21" s="13"/>
      <c r="AC21" s="14"/>
      <c r="AD21" s="12"/>
      <c r="AE21" s="39"/>
      <c r="AF21" s="39"/>
      <c r="AG21" s="39"/>
      <c r="AH21" s="39"/>
      <c r="AI21" s="39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2"/>
      <c r="AW21" s="12" t="str">
        <f t="shared" si="24"/>
        <v/>
      </c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7" t="str">
        <f>IF(COUNTBLANK($BE21)=1, "",SUM(AW21:BI21))</f>
        <v/>
      </c>
      <c r="BK21" s="17" t="str">
        <f>IFERROR(XNPV($EQ$5, AW21:BI21, AW$8:BI$8),"")</f>
        <v/>
      </c>
      <c r="BL21" s="12"/>
      <c r="BM21" s="42"/>
      <c r="BN21" s="42"/>
      <c r="BO21" s="42"/>
      <c r="BP21" s="42"/>
      <c r="BQ21" s="42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2"/>
      <c r="CE21" s="18"/>
      <c r="CF21" s="18"/>
      <c r="CG21" s="18"/>
      <c r="CH21" s="18"/>
      <c r="CI21" s="18"/>
      <c r="CJ21" s="19"/>
      <c r="CK21" s="12"/>
      <c r="CL21" s="60" t="str">
        <f t="shared" si="27"/>
        <v/>
      </c>
      <c r="CM21" s="43" t="str">
        <f>IF(COUNTBLANK($BE21)=1, "",#REF!*BM21)</f>
        <v/>
      </c>
      <c r="CN21" s="43" t="str">
        <f>IF(COUNTBLANK($BE21)=1, "",#REF!*BN21)</f>
        <v/>
      </c>
      <c r="CO21" s="43" t="str">
        <f>IF(COUNTBLANK($BE21)=1, "",#REF!*BO21)</f>
        <v/>
      </c>
      <c r="CP21" s="43" t="str">
        <f>IF(COUNTBLANK($BE21)=1, "",#REF!*BP21)</f>
        <v/>
      </c>
      <c r="CQ21" s="43" t="str">
        <f>IF(COUNTBLANK($BE21)=1, "",#REF!*BQ21)</f>
        <v/>
      </c>
      <c r="CR21" s="44" t="str">
        <f t="shared" si="28"/>
        <v/>
      </c>
      <c r="CS21" s="44" t="str">
        <f t="shared" si="29"/>
        <v/>
      </c>
      <c r="CT21" s="44" t="str">
        <f t="shared" si="30"/>
        <v/>
      </c>
      <c r="CU21" s="44"/>
      <c r="CV21" s="44" t="str">
        <f t="shared" si="32"/>
        <v/>
      </c>
      <c r="CW21" s="44" t="str">
        <f t="shared" si="33"/>
        <v/>
      </c>
      <c r="CX21" s="23" t="str">
        <f t="shared" si="34"/>
        <v/>
      </c>
      <c r="CY21" s="23" t="str">
        <f t="shared" si="35"/>
        <v/>
      </c>
      <c r="CZ21" s="23" t="str">
        <f t="shared" si="36"/>
        <v/>
      </c>
      <c r="DA21" s="23" t="str">
        <f t="shared" si="37"/>
        <v/>
      </c>
      <c r="DB21" s="23" t="str">
        <f t="shared" si="38"/>
        <v/>
      </c>
      <c r="DC21" s="23" t="str">
        <f t="shared" si="39"/>
        <v/>
      </c>
      <c r="DD21" s="23" t="str">
        <f t="shared" si="40"/>
        <v/>
      </c>
      <c r="DE21" s="30" t="str">
        <f>IFERROR(XNPV($EQ$5, CL21:DC21, CL$8:DC$8), "")</f>
        <v/>
      </c>
      <c r="DF21" s="23" t="str">
        <f t="shared" si="42"/>
        <v/>
      </c>
      <c r="DG21" s="7"/>
      <c r="DH21" s="7"/>
      <c r="DI21" s="23" t="str">
        <f t="shared" si="43"/>
        <v/>
      </c>
      <c r="DJ21" s="23" t="str">
        <f t="shared" si="44"/>
        <v/>
      </c>
      <c r="DK21" s="23" t="str">
        <f t="shared" si="45"/>
        <v/>
      </c>
      <c r="DL21" s="23" t="str">
        <f t="shared" si="46"/>
        <v/>
      </c>
      <c r="DM21" s="23" t="str">
        <f t="shared" si="47"/>
        <v/>
      </c>
      <c r="DN21" s="23" t="str">
        <f t="shared" si="48"/>
        <v/>
      </c>
      <c r="DO21" s="23" t="str">
        <f t="shared" si="49"/>
        <v/>
      </c>
      <c r="DP21" s="23" t="str">
        <f t="shared" si="50"/>
        <v/>
      </c>
      <c r="DQ21" s="23" t="str">
        <f t="shared" si="51"/>
        <v/>
      </c>
      <c r="DR21" s="23" t="str">
        <f t="shared" si="52"/>
        <v/>
      </c>
      <c r="DS21" s="23" t="str">
        <f t="shared" si="53"/>
        <v/>
      </c>
      <c r="DT21" s="23" t="str">
        <f t="shared" si="54"/>
        <v/>
      </c>
      <c r="DU21" s="12"/>
      <c r="DV21" s="60">
        <f t="shared" si="18"/>
        <v>1.1499999999999999</v>
      </c>
      <c r="DW21" s="60"/>
      <c r="DX21" s="60"/>
      <c r="DY21" s="60"/>
      <c r="DZ21" s="60"/>
      <c r="EA21" s="60"/>
      <c r="EB21" s="60" t="str">
        <f t="shared" si="55"/>
        <v/>
      </c>
      <c r="EC21" s="45" t="str">
        <f>IFERROR(#REF!*#REF!*$DV21,"")</f>
        <v/>
      </c>
      <c r="ED21" s="45" t="str">
        <f>IFERROR(#REF!*#REF!*$DV21,"")</f>
        <v/>
      </c>
      <c r="EE21" s="45" t="str">
        <f>IFERROR(#REF!*#REF!*$DV21,"")</f>
        <v/>
      </c>
      <c r="EF21" s="45" t="str">
        <f>IFERROR(#REF!*#REF!*$DV21,"")</f>
        <v/>
      </c>
      <c r="EG21" s="45" t="str">
        <f>IFERROR(#REF!*#REF!*$DV21,"")</f>
        <v/>
      </c>
      <c r="EH21" s="45" t="str">
        <f t="shared" ref="EH21:EM21" si="58">IFERROR(DO21*BC21*$DV21,"")</f>
        <v/>
      </c>
      <c r="EI21" s="21" t="str">
        <f t="shared" si="58"/>
        <v/>
      </c>
      <c r="EJ21" s="21" t="str">
        <f t="shared" si="58"/>
        <v/>
      </c>
      <c r="EK21" s="21" t="str">
        <f t="shared" si="58"/>
        <v/>
      </c>
      <c r="EL21" s="21" t="str">
        <f t="shared" si="58"/>
        <v/>
      </c>
      <c r="EM21" s="21" t="str">
        <f t="shared" si="58"/>
        <v/>
      </c>
      <c r="EN21" s="30" t="str">
        <f t="shared" si="21"/>
        <v/>
      </c>
      <c r="EO21" s="12"/>
      <c r="EP21" s="34" t="str">
        <f>IFERROR( (EN21-DF21)/BK21*12, "")</f>
        <v/>
      </c>
      <c r="EQ21" s="35" t="str">
        <f t="shared" si="23"/>
        <v/>
      </c>
      <c r="ER21" s="12"/>
    </row>
    <row r="22" spans="2:148" ht="15.6">
      <c r="B22" s="8"/>
      <c r="C22" s="15"/>
      <c r="D22" s="9">
        <f t="shared" si="57"/>
        <v>12</v>
      </c>
      <c r="E22" s="8"/>
      <c r="F22" s="8"/>
      <c r="G22" s="8"/>
      <c r="H22" s="8"/>
      <c r="I22" s="8"/>
      <c r="J22" s="8"/>
      <c r="K22" s="8"/>
      <c r="L22" s="8"/>
      <c r="M22" s="10"/>
      <c r="N22" s="11"/>
      <c r="O22" s="11"/>
      <c r="P22" s="11"/>
      <c r="Q22" s="8"/>
      <c r="R22" s="8"/>
      <c r="S22" s="8"/>
      <c r="T22" s="10"/>
      <c r="U22" s="11"/>
      <c r="V22" s="11"/>
      <c r="W22" s="11"/>
      <c r="X22" s="12"/>
      <c r="Y22" s="13"/>
      <c r="Z22" s="13"/>
      <c r="AA22" s="13"/>
      <c r="AB22" s="13"/>
      <c r="AC22" s="14"/>
      <c r="AD22" s="12"/>
      <c r="AE22" s="39"/>
      <c r="AF22" s="39"/>
      <c r="AG22" s="39"/>
      <c r="AH22" s="39"/>
      <c r="AI22" s="39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2"/>
      <c r="AW22" s="12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7"/>
      <c r="BK22" s="17"/>
      <c r="BL22" s="12"/>
      <c r="BM22" s="42"/>
      <c r="BN22" s="42"/>
      <c r="BO22" s="42"/>
      <c r="BP22" s="42"/>
      <c r="BQ22" s="42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2"/>
      <c r="CE22" s="18"/>
      <c r="CF22" s="18"/>
      <c r="CG22" s="18"/>
      <c r="CH22" s="18"/>
      <c r="CI22" s="18"/>
      <c r="CJ22" s="19"/>
      <c r="CK22" s="12"/>
      <c r="CL22" s="60"/>
      <c r="CM22" s="43"/>
      <c r="CN22" s="43"/>
      <c r="CO22" s="43"/>
      <c r="CP22" s="43"/>
      <c r="CQ22" s="43"/>
      <c r="CR22" s="44" t="str">
        <f t="shared" si="28"/>
        <v/>
      </c>
      <c r="CS22" s="44" t="str">
        <f t="shared" si="29"/>
        <v/>
      </c>
      <c r="CT22" s="44" t="str">
        <f t="shared" si="30"/>
        <v/>
      </c>
      <c r="CU22" s="44" t="str">
        <f t="shared" si="31"/>
        <v/>
      </c>
      <c r="CV22" s="44" t="str">
        <f t="shared" si="32"/>
        <v/>
      </c>
      <c r="CW22" s="44" t="str">
        <f t="shared" si="33"/>
        <v/>
      </c>
      <c r="CX22" s="23" t="str">
        <f t="shared" si="34"/>
        <v/>
      </c>
      <c r="CY22" s="23" t="str">
        <f t="shared" si="35"/>
        <v/>
      </c>
      <c r="CZ22" s="23" t="str">
        <f t="shared" si="36"/>
        <v/>
      </c>
      <c r="DA22" s="23" t="str">
        <f t="shared" si="37"/>
        <v/>
      </c>
      <c r="DB22" s="23" t="str">
        <f t="shared" si="38"/>
        <v/>
      </c>
      <c r="DC22" s="23" t="str">
        <f t="shared" si="39"/>
        <v/>
      </c>
      <c r="DD22" s="23"/>
      <c r="DE22" s="30"/>
      <c r="DF22" s="23"/>
      <c r="DG22" s="7"/>
      <c r="DH22" s="7"/>
      <c r="DI22" s="23" t="str">
        <f t="shared" si="43"/>
        <v/>
      </c>
      <c r="DJ22" s="23" t="str">
        <f t="shared" si="44"/>
        <v/>
      </c>
      <c r="DK22" s="23" t="str">
        <f t="shared" si="45"/>
        <v/>
      </c>
      <c r="DL22" s="23" t="str">
        <f t="shared" si="46"/>
        <v/>
      </c>
      <c r="DM22" s="23" t="str">
        <f t="shared" si="47"/>
        <v/>
      </c>
      <c r="DN22" s="23" t="str">
        <f t="shared" si="48"/>
        <v/>
      </c>
      <c r="DO22" s="23" t="str">
        <f t="shared" si="49"/>
        <v/>
      </c>
      <c r="DP22" s="23" t="str">
        <f t="shared" si="50"/>
        <v/>
      </c>
      <c r="DQ22" s="23" t="str">
        <f t="shared" si="51"/>
        <v/>
      </c>
      <c r="DR22" s="23" t="str">
        <f t="shared" si="52"/>
        <v/>
      </c>
      <c r="DS22" s="23" t="str">
        <f t="shared" si="53"/>
        <v/>
      </c>
      <c r="DT22" s="23" t="str">
        <f t="shared" si="54"/>
        <v/>
      </c>
      <c r="DU22" s="12"/>
      <c r="DV22" s="60">
        <f t="shared" si="18"/>
        <v>1.1499999999999999</v>
      </c>
      <c r="DW22" s="60"/>
      <c r="DX22" s="60"/>
      <c r="DY22" s="60"/>
      <c r="DZ22" s="60"/>
      <c r="EA22" s="60"/>
      <c r="EB22" s="60"/>
      <c r="EC22" s="45"/>
      <c r="ED22" s="45"/>
      <c r="EE22" s="45"/>
      <c r="EF22" s="45"/>
      <c r="EG22" s="45"/>
      <c r="EH22" s="45"/>
      <c r="EI22" s="21"/>
      <c r="EJ22" s="21"/>
      <c r="EK22" s="21"/>
      <c r="EL22" s="21"/>
      <c r="EM22" s="21"/>
      <c r="EN22" s="30" t="str">
        <f t="shared" si="21"/>
        <v/>
      </c>
      <c r="EO22" s="12"/>
      <c r="EP22" s="34"/>
      <c r="EQ22" s="35"/>
      <c r="ER22" s="12"/>
    </row>
    <row r="23" spans="2:148" ht="15.6">
      <c r="B23" s="8"/>
      <c r="C23" s="15"/>
      <c r="D23" s="9">
        <f t="shared" si="57"/>
        <v>13</v>
      </c>
      <c r="E23" s="8"/>
      <c r="F23" s="8"/>
      <c r="G23" s="8"/>
      <c r="H23" s="8"/>
      <c r="I23" s="8"/>
      <c r="J23" s="8"/>
      <c r="K23" s="8"/>
      <c r="L23" s="8"/>
      <c r="M23" s="10"/>
      <c r="N23" s="11"/>
      <c r="O23" s="11"/>
      <c r="P23" s="11"/>
      <c r="Q23" s="8"/>
      <c r="R23" s="8"/>
      <c r="S23" s="8"/>
      <c r="T23" s="10"/>
      <c r="U23" s="11"/>
      <c r="V23" s="11"/>
      <c r="W23" s="11"/>
      <c r="X23" s="12"/>
      <c r="Y23" s="13"/>
      <c r="Z23" s="13"/>
      <c r="AA23" s="13"/>
      <c r="AB23" s="13"/>
      <c r="AC23" s="14"/>
      <c r="AD23" s="12"/>
      <c r="AE23" s="39"/>
      <c r="AF23" s="39"/>
      <c r="AG23" s="39"/>
      <c r="AH23" s="39"/>
      <c r="AI23" s="39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2"/>
      <c r="AW23" s="12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7"/>
      <c r="BK23" s="17"/>
      <c r="BL23" s="12"/>
      <c r="BM23" s="42"/>
      <c r="BN23" s="42"/>
      <c r="BO23" s="42"/>
      <c r="BP23" s="42"/>
      <c r="BQ23" s="42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2"/>
      <c r="CE23" s="18"/>
      <c r="CF23" s="18"/>
      <c r="CG23" s="18"/>
      <c r="CH23" s="18"/>
      <c r="CI23" s="18"/>
      <c r="CJ23" s="19"/>
      <c r="CK23" s="12"/>
      <c r="CL23" s="60"/>
      <c r="CM23" s="43"/>
      <c r="CN23" s="43"/>
      <c r="CO23" s="43"/>
      <c r="CP23" s="43"/>
      <c r="CQ23" s="43"/>
      <c r="CR23" s="44" t="str">
        <f t="shared" si="28"/>
        <v/>
      </c>
      <c r="CS23" s="44" t="str">
        <f t="shared" si="29"/>
        <v/>
      </c>
      <c r="CT23" s="44" t="str">
        <f t="shared" si="30"/>
        <v/>
      </c>
      <c r="CU23" s="44" t="str">
        <f t="shared" si="31"/>
        <v/>
      </c>
      <c r="CV23" s="44" t="str">
        <f t="shared" si="32"/>
        <v/>
      </c>
      <c r="CW23" s="44" t="str">
        <f t="shared" si="33"/>
        <v/>
      </c>
      <c r="CX23" s="23" t="str">
        <f t="shared" si="34"/>
        <v/>
      </c>
      <c r="CY23" s="23" t="str">
        <f t="shared" si="35"/>
        <v/>
      </c>
      <c r="CZ23" s="23" t="str">
        <f t="shared" si="36"/>
        <v/>
      </c>
      <c r="DA23" s="23" t="str">
        <f t="shared" si="37"/>
        <v/>
      </c>
      <c r="DB23" s="23" t="str">
        <f t="shared" si="38"/>
        <v/>
      </c>
      <c r="DC23" s="23" t="str">
        <f t="shared" si="39"/>
        <v/>
      </c>
      <c r="DD23" s="23"/>
      <c r="DE23" s="30"/>
      <c r="DF23" s="23"/>
      <c r="DG23" s="7"/>
      <c r="DH23" s="7"/>
      <c r="DI23" s="23" t="str">
        <f t="shared" si="43"/>
        <v/>
      </c>
      <c r="DJ23" s="23" t="str">
        <f t="shared" si="44"/>
        <v/>
      </c>
      <c r="DK23" s="23" t="str">
        <f t="shared" si="45"/>
        <v/>
      </c>
      <c r="DL23" s="23" t="str">
        <f t="shared" si="46"/>
        <v/>
      </c>
      <c r="DM23" s="23" t="str">
        <f t="shared" si="47"/>
        <v/>
      </c>
      <c r="DN23" s="23" t="str">
        <f t="shared" si="48"/>
        <v/>
      </c>
      <c r="DO23" s="23" t="str">
        <f t="shared" si="49"/>
        <v/>
      </c>
      <c r="DP23" s="23" t="str">
        <f t="shared" si="50"/>
        <v/>
      </c>
      <c r="DQ23" s="23" t="str">
        <f t="shared" si="51"/>
        <v/>
      </c>
      <c r="DR23" s="23" t="str">
        <f t="shared" si="52"/>
        <v/>
      </c>
      <c r="DS23" s="23" t="str">
        <f t="shared" si="53"/>
        <v/>
      </c>
      <c r="DT23" s="23" t="str">
        <f t="shared" si="54"/>
        <v/>
      </c>
      <c r="DU23" s="12"/>
      <c r="DV23" s="60">
        <f t="shared" si="18"/>
        <v>1.1499999999999999</v>
      </c>
      <c r="DW23" s="60"/>
      <c r="DX23" s="60"/>
      <c r="DY23" s="60"/>
      <c r="DZ23" s="60"/>
      <c r="EA23" s="60"/>
      <c r="EB23" s="60"/>
      <c r="EC23" s="45"/>
      <c r="ED23" s="45"/>
      <c r="EE23" s="45"/>
      <c r="EF23" s="45"/>
      <c r="EG23" s="45"/>
      <c r="EH23" s="45"/>
      <c r="EI23" s="21"/>
      <c r="EJ23" s="21"/>
      <c r="EK23" s="21"/>
      <c r="EL23" s="21"/>
      <c r="EM23" s="21"/>
      <c r="EN23" s="30" t="str">
        <f t="shared" si="21"/>
        <v/>
      </c>
      <c r="EO23" s="12"/>
      <c r="EP23" s="34"/>
      <c r="EQ23" s="35"/>
      <c r="ER23" s="12"/>
    </row>
    <row r="24" spans="2:148" ht="15.6">
      <c r="B24" s="8"/>
      <c r="C24" s="15"/>
      <c r="D24" s="9">
        <f t="shared" si="57"/>
        <v>14</v>
      </c>
      <c r="E24" s="8"/>
      <c r="F24" s="8"/>
      <c r="G24" s="8"/>
      <c r="H24" s="8"/>
      <c r="I24" s="8"/>
      <c r="J24" s="8"/>
      <c r="K24" s="8"/>
      <c r="L24" s="8"/>
      <c r="M24" s="10"/>
      <c r="N24" s="11"/>
      <c r="O24" s="11"/>
      <c r="P24" s="11"/>
      <c r="Q24" s="8"/>
      <c r="R24" s="8"/>
      <c r="S24" s="8"/>
      <c r="T24" s="10"/>
      <c r="U24" s="11"/>
      <c r="V24" s="11"/>
      <c r="W24" s="11"/>
      <c r="X24" s="12"/>
      <c r="Y24" s="13"/>
      <c r="Z24" s="13"/>
      <c r="AA24" s="13"/>
      <c r="AB24" s="13"/>
      <c r="AC24" s="14"/>
      <c r="AD24" s="12"/>
      <c r="AE24" s="39"/>
      <c r="AF24" s="39"/>
      <c r="AG24" s="39"/>
      <c r="AH24" s="39"/>
      <c r="AI24" s="39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2"/>
      <c r="AW24" s="12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7"/>
      <c r="BK24" s="17"/>
      <c r="BL24" s="12"/>
      <c r="BM24" s="42"/>
      <c r="BN24" s="42"/>
      <c r="BO24" s="42"/>
      <c r="BP24" s="42"/>
      <c r="BQ24" s="42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2"/>
      <c r="CE24" s="18"/>
      <c r="CF24" s="18"/>
      <c r="CG24" s="18"/>
      <c r="CH24" s="18"/>
      <c r="CI24" s="18"/>
      <c r="CJ24" s="19"/>
      <c r="CK24" s="12"/>
      <c r="CL24" s="60"/>
      <c r="CM24" s="43"/>
      <c r="CN24" s="43"/>
      <c r="CO24" s="43"/>
      <c r="CP24" s="43"/>
      <c r="CQ24" s="43"/>
      <c r="CR24" s="44" t="str">
        <f t="shared" si="28"/>
        <v/>
      </c>
      <c r="CS24" s="44" t="str">
        <f t="shared" si="29"/>
        <v/>
      </c>
      <c r="CT24" s="44" t="str">
        <f t="shared" si="30"/>
        <v/>
      </c>
      <c r="CU24" s="44" t="str">
        <f t="shared" si="31"/>
        <v/>
      </c>
      <c r="CV24" s="44" t="str">
        <f t="shared" si="32"/>
        <v/>
      </c>
      <c r="CW24" s="44" t="str">
        <f t="shared" si="33"/>
        <v/>
      </c>
      <c r="CX24" s="23" t="str">
        <f t="shared" si="34"/>
        <v/>
      </c>
      <c r="CY24" s="23" t="str">
        <f t="shared" si="35"/>
        <v/>
      </c>
      <c r="CZ24" s="23" t="str">
        <f t="shared" si="36"/>
        <v/>
      </c>
      <c r="DA24" s="23" t="str">
        <f t="shared" si="37"/>
        <v/>
      </c>
      <c r="DB24" s="23" t="str">
        <f t="shared" si="38"/>
        <v/>
      </c>
      <c r="DC24" s="23" t="str">
        <f t="shared" si="39"/>
        <v/>
      </c>
      <c r="DD24" s="23"/>
      <c r="DE24" s="30"/>
      <c r="DF24" s="23"/>
      <c r="DG24" s="7"/>
      <c r="DH24" s="7"/>
      <c r="DI24" s="23" t="str">
        <f t="shared" si="43"/>
        <v/>
      </c>
      <c r="DJ24" s="23" t="str">
        <f t="shared" si="44"/>
        <v/>
      </c>
      <c r="DK24" s="23" t="str">
        <f t="shared" si="45"/>
        <v/>
      </c>
      <c r="DL24" s="23" t="str">
        <f t="shared" si="46"/>
        <v/>
      </c>
      <c r="DM24" s="23" t="str">
        <f t="shared" si="47"/>
        <v/>
      </c>
      <c r="DN24" s="23" t="str">
        <f t="shared" si="48"/>
        <v/>
      </c>
      <c r="DO24" s="23" t="str">
        <f t="shared" si="49"/>
        <v/>
      </c>
      <c r="DP24" s="23" t="str">
        <f t="shared" si="50"/>
        <v/>
      </c>
      <c r="DQ24" s="23" t="str">
        <f t="shared" si="51"/>
        <v/>
      </c>
      <c r="DR24" s="23" t="str">
        <f t="shared" si="52"/>
        <v/>
      </c>
      <c r="DS24" s="23" t="str">
        <f t="shared" si="53"/>
        <v/>
      </c>
      <c r="DT24" s="23" t="str">
        <f t="shared" si="54"/>
        <v/>
      </c>
      <c r="DU24" s="12"/>
      <c r="DV24" s="60">
        <f t="shared" si="18"/>
        <v>1.1499999999999999</v>
      </c>
      <c r="DW24" s="60"/>
      <c r="DX24" s="60"/>
      <c r="DY24" s="60"/>
      <c r="DZ24" s="60"/>
      <c r="EA24" s="60"/>
      <c r="EB24" s="60"/>
      <c r="EC24" s="45"/>
      <c r="ED24" s="45"/>
      <c r="EE24" s="45"/>
      <c r="EF24" s="45"/>
      <c r="EG24" s="45"/>
      <c r="EH24" s="45"/>
      <c r="EI24" s="21"/>
      <c r="EJ24" s="21"/>
      <c r="EK24" s="21"/>
      <c r="EL24" s="21"/>
      <c r="EM24" s="21"/>
      <c r="EN24" s="30" t="str">
        <f t="shared" si="21"/>
        <v/>
      </c>
      <c r="EO24" s="12"/>
      <c r="EP24" s="34"/>
      <c r="EQ24" s="35"/>
      <c r="ER24" s="12"/>
    </row>
    <row r="25" spans="2:148" ht="15.6">
      <c r="B25" s="8"/>
      <c r="C25" s="15"/>
      <c r="D25" s="9">
        <f t="shared" si="57"/>
        <v>15</v>
      </c>
      <c r="E25" s="8"/>
      <c r="F25" s="8"/>
      <c r="G25" s="8"/>
      <c r="H25" s="8"/>
      <c r="I25" s="8"/>
      <c r="J25" s="8"/>
      <c r="K25" s="8"/>
      <c r="L25" s="8"/>
      <c r="M25" s="10"/>
      <c r="N25" s="11"/>
      <c r="O25" s="11"/>
      <c r="P25" s="11"/>
      <c r="Q25" s="8"/>
      <c r="R25" s="8"/>
      <c r="S25" s="8"/>
      <c r="T25" s="10"/>
      <c r="U25" s="11"/>
      <c r="V25" s="11"/>
      <c r="W25" s="11"/>
      <c r="X25" s="12"/>
      <c r="Y25" s="13"/>
      <c r="Z25" s="13"/>
      <c r="AA25" s="13"/>
      <c r="AB25" s="13"/>
      <c r="AC25" s="14"/>
      <c r="AD25" s="12"/>
      <c r="AE25" s="39"/>
      <c r="AF25" s="39"/>
      <c r="AG25" s="39"/>
      <c r="AH25" s="39"/>
      <c r="AI25" s="39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2"/>
      <c r="AW25" s="12" t="str">
        <f t="shared" si="24"/>
        <v/>
      </c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7" t="str">
        <f>IF(COUNTBLANK($BE25)=1, "",SUM(AW25:BI25))</f>
        <v/>
      </c>
      <c r="BK25" s="17" t="str">
        <f>IFERROR(XNPV($EQ$5, AW25:BI25, AW$8:BI$8),"")</f>
        <v/>
      </c>
      <c r="BL25" s="12"/>
      <c r="BM25" s="42"/>
      <c r="BN25" s="42"/>
      <c r="BO25" s="42"/>
      <c r="BP25" s="42"/>
      <c r="BQ25" s="42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2"/>
      <c r="CE25" s="18"/>
      <c r="CF25" s="18"/>
      <c r="CG25" s="18"/>
      <c r="CH25" s="18"/>
      <c r="CI25" s="18"/>
      <c r="CJ25" s="19"/>
      <c r="CK25" s="12"/>
      <c r="CL25" s="60" t="str">
        <f t="shared" si="27"/>
        <v/>
      </c>
      <c r="CM25" s="43" t="str">
        <f>IF(COUNTBLANK($BE25)=1, "",#REF!*BM25)</f>
        <v/>
      </c>
      <c r="CN25" s="43" t="str">
        <f>IF(COUNTBLANK($BE25)=1, "",#REF!*BN25)</f>
        <v/>
      </c>
      <c r="CO25" s="43" t="str">
        <f>IF(COUNTBLANK($BE25)=1, "",#REF!*BO25)</f>
        <v/>
      </c>
      <c r="CP25" s="43" t="str">
        <f>IF(COUNTBLANK($BE25)=1, "",#REF!*BP25)</f>
        <v/>
      </c>
      <c r="CQ25" s="43" t="str">
        <f>IF(COUNTBLANK($BE25)=1, "",#REF!*BQ25)</f>
        <v/>
      </c>
      <c r="CR25" s="44" t="str">
        <f t="shared" si="28"/>
        <v/>
      </c>
      <c r="CS25" s="44" t="str">
        <f t="shared" si="29"/>
        <v/>
      </c>
      <c r="CT25" s="44" t="str">
        <f t="shared" si="30"/>
        <v/>
      </c>
      <c r="CU25" s="44" t="str">
        <f t="shared" si="31"/>
        <v/>
      </c>
      <c r="CV25" s="44" t="str">
        <f t="shared" si="32"/>
        <v/>
      </c>
      <c r="CW25" s="44" t="str">
        <f t="shared" si="33"/>
        <v/>
      </c>
      <c r="CX25" s="23" t="str">
        <f t="shared" si="34"/>
        <v/>
      </c>
      <c r="CY25" s="23" t="str">
        <f t="shared" si="35"/>
        <v/>
      </c>
      <c r="CZ25" s="23" t="str">
        <f t="shared" si="36"/>
        <v/>
      </c>
      <c r="DA25" s="23" t="str">
        <f t="shared" si="37"/>
        <v/>
      </c>
      <c r="DB25" s="23" t="str">
        <f t="shared" si="38"/>
        <v/>
      </c>
      <c r="DC25" s="23" t="str">
        <f t="shared" si="39"/>
        <v/>
      </c>
      <c r="DD25" s="23" t="str">
        <f t="shared" si="40"/>
        <v/>
      </c>
      <c r="DE25" s="30" t="str">
        <f>IFERROR(XNPV($EQ$5, CL25:DC25, CL$8:DC$8), "")</f>
        <v/>
      </c>
      <c r="DF25" s="23" t="str">
        <f t="shared" si="42"/>
        <v/>
      </c>
      <c r="DG25" s="7"/>
      <c r="DH25" s="7"/>
      <c r="DI25" s="23" t="str">
        <f t="shared" si="43"/>
        <v/>
      </c>
      <c r="DJ25" s="23" t="str">
        <f t="shared" si="44"/>
        <v/>
      </c>
      <c r="DK25" s="23" t="str">
        <f t="shared" si="45"/>
        <v/>
      </c>
      <c r="DL25" s="23" t="str">
        <f t="shared" si="46"/>
        <v/>
      </c>
      <c r="DM25" s="23" t="str">
        <f t="shared" si="47"/>
        <v/>
      </c>
      <c r="DN25" s="23" t="str">
        <f t="shared" si="48"/>
        <v/>
      </c>
      <c r="DO25" s="23" t="str">
        <f t="shared" si="49"/>
        <v/>
      </c>
      <c r="DP25" s="23" t="str">
        <f t="shared" si="50"/>
        <v/>
      </c>
      <c r="DQ25" s="23" t="str">
        <f t="shared" si="51"/>
        <v/>
      </c>
      <c r="DR25" s="23" t="str">
        <f t="shared" si="52"/>
        <v/>
      </c>
      <c r="DS25" s="23" t="str">
        <f t="shared" si="53"/>
        <v/>
      </c>
      <c r="DT25" s="23" t="str">
        <f t="shared" si="54"/>
        <v/>
      </c>
      <c r="DU25" s="12"/>
      <c r="DV25" s="60">
        <f t="shared" si="18"/>
        <v>1.1499999999999999</v>
      </c>
      <c r="DW25" s="60"/>
      <c r="DX25" s="60"/>
      <c r="DY25" s="60"/>
      <c r="DZ25" s="60"/>
      <c r="EA25" s="60"/>
      <c r="EB25" s="60" t="str">
        <f t="shared" si="55"/>
        <v/>
      </c>
      <c r="EC25" s="45" t="str">
        <f>IFERROR(#REF!*#REF!*$DV25,"")</f>
        <v/>
      </c>
      <c r="ED25" s="45" t="str">
        <f>IFERROR(#REF!*#REF!*$DV25,"")</f>
        <v/>
      </c>
      <c r="EE25" s="45" t="str">
        <f>IFERROR(#REF!*#REF!*$DV25,"")</f>
        <v/>
      </c>
      <c r="EF25" s="45" t="str">
        <f>IFERROR(#REF!*#REF!*$DV25,"")</f>
        <v/>
      </c>
      <c r="EG25" s="45" t="str">
        <f>IFERROR(#REF!*#REF!*$DV25,"")</f>
        <v/>
      </c>
      <c r="EH25" s="45" t="str">
        <f t="shared" ref="EH25:EM26" si="59">IFERROR(DO25*BC25*$DV25,"")</f>
        <v/>
      </c>
      <c r="EI25" s="21" t="str">
        <f t="shared" si="59"/>
        <v/>
      </c>
      <c r="EJ25" s="21" t="str">
        <f t="shared" si="59"/>
        <v/>
      </c>
      <c r="EK25" s="21" t="str">
        <f t="shared" si="59"/>
        <v/>
      </c>
      <c r="EL25" s="21" t="str">
        <f t="shared" si="59"/>
        <v/>
      </c>
      <c r="EM25" s="21" t="str">
        <f t="shared" si="59"/>
        <v/>
      </c>
      <c r="EN25" s="30" t="str">
        <f t="shared" si="21"/>
        <v/>
      </c>
      <c r="EO25" s="12"/>
      <c r="EP25" s="34" t="str">
        <f>IFERROR( (EN25-DF25)/BK25*12, "")</f>
        <v/>
      </c>
      <c r="EQ25" s="35" t="str">
        <f t="shared" si="23"/>
        <v/>
      </c>
      <c r="ER25" s="12"/>
    </row>
    <row r="26" spans="2:148" ht="15.6">
      <c r="B26" s="8"/>
      <c r="C26" s="15"/>
      <c r="D26" s="9">
        <f t="shared" si="57"/>
        <v>16</v>
      </c>
      <c r="E26" s="8"/>
      <c r="F26" s="8"/>
      <c r="G26" s="8"/>
      <c r="H26" s="8"/>
      <c r="I26" s="8"/>
      <c r="J26" s="8"/>
      <c r="K26" s="8"/>
      <c r="L26" s="8"/>
      <c r="M26" s="10"/>
      <c r="N26" s="11"/>
      <c r="O26" s="11"/>
      <c r="P26" s="11"/>
      <c r="Q26" s="8"/>
      <c r="R26" s="8"/>
      <c r="S26" s="8"/>
      <c r="T26" s="10"/>
      <c r="U26" s="11"/>
      <c r="V26" s="11"/>
      <c r="W26" s="11"/>
      <c r="X26" s="12"/>
      <c r="Y26" s="13"/>
      <c r="Z26" s="13"/>
      <c r="AA26" s="13"/>
      <c r="AB26" s="13"/>
      <c r="AC26" s="14"/>
      <c r="AD26" s="12"/>
      <c r="AE26" s="39"/>
      <c r="AF26" s="39"/>
      <c r="AG26" s="39"/>
      <c r="AH26" s="39"/>
      <c r="AI26" s="39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2"/>
      <c r="AW26" s="12" t="str">
        <f t="shared" si="24"/>
        <v/>
      </c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7" t="str">
        <f>IF(COUNTBLANK($BE26)=1, "",SUM(AW26:BI26))</f>
        <v/>
      </c>
      <c r="BK26" s="17" t="str">
        <f>IFERROR(XNPV($EQ$5, AW26:BI26, AW$8:BI$8),"")</f>
        <v/>
      </c>
      <c r="BL26" s="12"/>
      <c r="BM26" s="42"/>
      <c r="BN26" s="42"/>
      <c r="BO26" s="42"/>
      <c r="BP26" s="42"/>
      <c r="BQ26" s="42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2"/>
      <c r="CE26" s="18"/>
      <c r="CF26" s="18"/>
      <c r="CG26" s="18"/>
      <c r="CH26" s="18"/>
      <c r="CI26" s="18"/>
      <c r="CJ26" s="19"/>
      <c r="CK26" s="12"/>
      <c r="CL26" s="60" t="str">
        <f t="shared" si="27"/>
        <v/>
      </c>
      <c r="CM26" s="43" t="str">
        <f>IF(COUNTBLANK($BE26)=1, "",#REF!*BM26)</f>
        <v/>
      </c>
      <c r="CN26" s="43" t="str">
        <f>IF(COUNTBLANK($BE26)=1, "",#REF!*BN26)</f>
        <v/>
      </c>
      <c r="CO26" s="43" t="str">
        <f>IF(COUNTBLANK($BE26)=1, "",#REF!*BO26)</f>
        <v/>
      </c>
      <c r="CP26" s="43" t="str">
        <f>IF(COUNTBLANK($BE26)=1, "",#REF!*BP26)</f>
        <v/>
      </c>
      <c r="CQ26" s="43" t="str">
        <f>IF(COUNTBLANK($BE26)=1, "",#REF!*BQ26)</f>
        <v/>
      </c>
      <c r="CR26" s="44" t="str">
        <f t="shared" si="28"/>
        <v/>
      </c>
      <c r="CS26" s="44" t="str">
        <f t="shared" si="29"/>
        <v/>
      </c>
      <c r="CT26" s="44" t="str">
        <f t="shared" si="30"/>
        <v/>
      </c>
      <c r="CU26" s="44" t="str">
        <f t="shared" si="31"/>
        <v/>
      </c>
      <c r="CV26" s="44" t="str">
        <f t="shared" si="32"/>
        <v/>
      </c>
      <c r="CW26" s="44" t="str">
        <f t="shared" si="33"/>
        <v/>
      </c>
      <c r="CX26" s="23" t="str">
        <f t="shared" si="34"/>
        <v/>
      </c>
      <c r="CY26" s="23" t="str">
        <f t="shared" si="35"/>
        <v/>
      </c>
      <c r="CZ26" s="23" t="str">
        <f t="shared" si="36"/>
        <v/>
      </c>
      <c r="DA26" s="23" t="str">
        <f t="shared" si="37"/>
        <v/>
      </c>
      <c r="DB26" s="23" t="str">
        <f t="shared" si="38"/>
        <v/>
      </c>
      <c r="DC26" s="23" t="str">
        <f t="shared" si="39"/>
        <v/>
      </c>
      <c r="DD26" s="23" t="str">
        <f t="shared" si="40"/>
        <v/>
      </c>
      <c r="DE26" s="30" t="str">
        <f>IFERROR(XNPV($EQ$5, CL26:DC26, CL$8:DC$8), "")</f>
        <v/>
      </c>
      <c r="DF26" s="23" t="str">
        <f t="shared" si="42"/>
        <v/>
      </c>
      <c r="DG26" s="7"/>
      <c r="DH26" s="7"/>
      <c r="DI26" s="23" t="str">
        <f t="shared" si="43"/>
        <v/>
      </c>
      <c r="DJ26" s="23" t="str">
        <f t="shared" si="44"/>
        <v/>
      </c>
      <c r="DK26" s="23" t="str">
        <f t="shared" si="45"/>
        <v/>
      </c>
      <c r="DL26" s="23" t="str">
        <f t="shared" si="46"/>
        <v/>
      </c>
      <c r="DM26" s="23" t="str">
        <f t="shared" si="47"/>
        <v/>
      </c>
      <c r="DN26" s="23" t="str">
        <f t="shared" si="48"/>
        <v/>
      </c>
      <c r="DO26" s="23" t="str">
        <f t="shared" si="49"/>
        <v/>
      </c>
      <c r="DP26" s="23" t="str">
        <f t="shared" si="50"/>
        <v/>
      </c>
      <c r="DQ26" s="23" t="str">
        <f t="shared" si="51"/>
        <v/>
      </c>
      <c r="DR26" s="23" t="str">
        <f t="shared" si="52"/>
        <v/>
      </c>
      <c r="DS26" s="23" t="str">
        <f t="shared" si="53"/>
        <v/>
      </c>
      <c r="DT26" s="23" t="str">
        <f t="shared" si="54"/>
        <v/>
      </c>
      <c r="DU26" s="12"/>
      <c r="DV26" s="60">
        <f t="shared" si="18"/>
        <v>1.1499999999999999</v>
      </c>
      <c r="DW26" s="60"/>
      <c r="DX26" s="60"/>
      <c r="DY26" s="60"/>
      <c r="DZ26" s="60"/>
      <c r="EA26" s="60"/>
      <c r="EB26" s="60" t="str">
        <f t="shared" si="55"/>
        <v/>
      </c>
      <c r="EC26" s="45" t="str">
        <f>IFERROR(#REF!*#REF!*$DV26,"")</f>
        <v/>
      </c>
      <c r="ED26" s="45" t="str">
        <f>IFERROR(#REF!*#REF!*$DV26,"")</f>
        <v/>
      </c>
      <c r="EE26" s="45" t="str">
        <f>IFERROR(#REF!*#REF!*$DV26,"")</f>
        <v/>
      </c>
      <c r="EF26" s="45" t="str">
        <f>IFERROR(#REF!*#REF!*$DV26,"")</f>
        <v/>
      </c>
      <c r="EG26" s="45" t="str">
        <f>IFERROR(#REF!*#REF!*$DV26,"")</f>
        <v/>
      </c>
      <c r="EH26" s="45" t="str">
        <f t="shared" si="59"/>
        <v/>
      </c>
      <c r="EI26" s="21" t="str">
        <f t="shared" si="59"/>
        <v/>
      </c>
      <c r="EJ26" s="21" t="str">
        <f t="shared" si="59"/>
        <v/>
      </c>
      <c r="EK26" s="21" t="str">
        <f t="shared" si="59"/>
        <v/>
      </c>
      <c r="EL26" s="21" t="str">
        <f t="shared" si="59"/>
        <v/>
      </c>
      <c r="EM26" s="21" t="str">
        <f t="shared" si="59"/>
        <v/>
      </c>
      <c r="EN26" s="30" t="str">
        <f t="shared" si="21"/>
        <v/>
      </c>
      <c r="EO26" s="12"/>
      <c r="EP26" s="34" t="str">
        <f>IFERROR( (EN26-DF26)/BK26*12, "")</f>
        <v/>
      </c>
      <c r="EQ26" s="35" t="str">
        <f t="shared" si="23"/>
        <v/>
      </c>
      <c r="ER26" s="12"/>
    </row>
    <row r="27" spans="2:148" ht="15.6">
      <c r="B27" s="8"/>
      <c r="C27" s="15"/>
      <c r="D27" s="9">
        <f t="shared" si="57"/>
        <v>17</v>
      </c>
      <c r="E27" s="8"/>
      <c r="F27" s="8"/>
      <c r="G27" s="8"/>
      <c r="H27" s="8"/>
      <c r="I27" s="8"/>
      <c r="J27" s="8"/>
      <c r="K27" s="8"/>
      <c r="L27" s="8"/>
      <c r="M27" s="10"/>
      <c r="N27" s="11"/>
      <c r="O27" s="11"/>
      <c r="P27" s="11"/>
      <c r="Q27" s="8"/>
      <c r="R27" s="8"/>
      <c r="S27" s="8"/>
      <c r="T27" s="10"/>
      <c r="U27" s="11"/>
      <c r="V27" s="11"/>
      <c r="W27" s="11"/>
      <c r="X27" s="12"/>
      <c r="Y27" s="13"/>
      <c r="Z27" s="13"/>
      <c r="AA27" s="13"/>
      <c r="AB27" s="13"/>
      <c r="AC27" s="14"/>
      <c r="AD27" s="12"/>
      <c r="AE27" s="39"/>
      <c r="AF27" s="39"/>
      <c r="AG27" s="39"/>
      <c r="AH27" s="39"/>
      <c r="AI27" s="39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2"/>
      <c r="AW27" s="12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7"/>
      <c r="BK27" s="17"/>
      <c r="BL27" s="12"/>
      <c r="BM27" s="42"/>
      <c r="BN27" s="42"/>
      <c r="BO27" s="42"/>
      <c r="BP27" s="42"/>
      <c r="BQ27" s="42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2"/>
      <c r="CE27" s="18"/>
      <c r="CF27" s="18"/>
      <c r="CG27" s="18"/>
      <c r="CH27" s="18"/>
      <c r="CI27" s="18"/>
      <c r="CJ27" s="19"/>
      <c r="CK27" s="12"/>
      <c r="CL27" s="60"/>
      <c r="CM27" s="43"/>
      <c r="CN27" s="43"/>
      <c r="CO27" s="43"/>
      <c r="CP27" s="43"/>
      <c r="CQ27" s="43"/>
      <c r="CR27" s="44" t="str">
        <f t="shared" si="28"/>
        <v/>
      </c>
      <c r="CS27" s="44" t="str">
        <f t="shared" si="29"/>
        <v/>
      </c>
      <c r="CT27" s="44" t="str">
        <f t="shared" si="30"/>
        <v/>
      </c>
      <c r="CU27" s="44" t="str">
        <f t="shared" si="31"/>
        <v/>
      </c>
      <c r="CV27" s="44" t="str">
        <f t="shared" si="32"/>
        <v/>
      </c>
      <c r="CW27" s="44" t="str">
        <f t="shared" si="33"/>
        <v/>
      </c>
      <c r="CX27" s="23" t="str">
        <f t="shared" si="34"/>
        <v/>
      </c>
      <c r="CY27" s="23" t="str">
        <f t="shared" si="35"/>
        <v/>
      </c>
      <c r="CZ27" s="23" t="str">
        <f t="shared" si="36"/>
        <v/>
      </c>
      <c r="DA27" s="23" t="str">
        <f t="shared" si="37"/>
        <v/>
      </c>
      <c r="DB27" s="23" t="str">
        <f t="shared" si="38"/>
        <v/>
      </c>
      <c r="DC27" s="23" t="str">
        <f t="shared" si="39"/>
        <v/>
      </c>
      <c r="DD27" s="23"/>
      <c r="DE27" s="30"/>
      <c r="DF27" s="23"/>
      <c r="DG27" s="7"/>
      <c r="DH27" s="7"/>
      <c r="DI27" s="23" t="str">
        <f t="shared" si="43"/>
        <v/>
      </c>
      <c r="DJ27" s="23" t="str">
        <f t="shared" si="44"/>
        <v/>
      </c>
      <c r="DK27" s="23" t="str">
        <f t="shared" si="45"/>
        <v/>
      </c>
      <c r="DL27" s="23" t="str">
        <f t="shared" si="46"/>
        <v/>
      </c>
      <c r="DM27" s="23" t="str">
        <f t="shared" si="47"/>
        <v/>
      </c>
      <c r="DN27" s="23" t="str">
        <f t="shared" si="48"/>
        <v/>
      </c>
      <c r="DO27" s="23" t="str">
        <f t="shared" si="49"/>
        <v/>
      </c>
      <c r="DP27" s="23" t="str">
        <f t="shared" si="50"/>
        <v/>
      </c>
      <c r="DQ27" s="23" t="str">
        <f t="shared" si="51"/>
        <v/>
      </c>
      <c r="DR27" s="23" t="str">
        <f t="shared" si="52"/>
        <v/>
      </c>
      <c r="DS27" s="23" t="str">
        <f t="shared" si="53"/>
        <v/>
      </c>
      <c r="DT27" s="23" t="str">
        <f t="shared" si="54"/>
        <v/>
      </c>
      <c r="DU27" s="12"/>
      <c r="DV27" s="60">
        <f t="shared" si="18"/>
        <v>1.1499999999999999</v>
      </c>
      <c r="DW27" s="60"/>
      <c r="DX27" s="60"/>
      <c r="DY27" s="60"/>
      <c r="DZ27" s="60"/>
      <c r="EA27" s="60"/>
      <c r="EB27" s="60"/>
      <c r="EC27" s="45"/>
      <c r="ED27" s="45"/>
      <c r="EE27" s="45"/>
      <c r="EF27" s="45"/>
      <c r="EG27" s="45"/>
      <c r="EH27" s="45"/>
      <c r="EI27" s="21"/>
      <c r="EJ27" s="21"/>
      <c r="EK27" s="21"/>
      <c r="EL27" s="21"/>
      <c r="EM27" s="21"/>
      <c r="EN27" s="30" t="str">
        <f t="shared" si="21"/>
        <v/>
      </c>
      <c r="EO27" s="12"/>
      <c r="EP27" s="34"/>
      <c r="EQ27" s="35"/>
      <c r="ER27" s="12"/>
    </row>
    <row r="28" spans="2:148" ht="15.6">
      <c r="B28" s="8"/>
      <c r="C28" s="15"/>
      <c r="D28" s="9">
        <f t="shared" si="57"/>
        <v>18</v>
      </c>
      <c r="E28" s="8"/>
      <c r="F28" s="8"/>
      <c r="G28" s="8"/>
      <c r="H28" s="8"/>
      <c r="I28" s="8"/>
      <c r="J28" s="8"/>
      <c r="K28" s="8"/>
      <c r="L28" s="8"/>
      <c r="M28" s="10"/>
      <c r="N28" s="11"/>
      <c r="O28" s="11"/>
      <c r="P28" s="11"/>
      <c r="Q28" s="8"/>
      <c r="R28" s="8"/>
      <c r="S28" s="8"/>
      <c r="T28" s="10"/>
      <c r="U28" s="11"/>
      <c r="V28" s="11"/>
      <c r="W28" s="11"/>
      <c r="X28" s="12"/>
      <c r="Y28" s="13"/>
      <c r="Z28" s="13"/>
      <c r="AA28" s="13"/>
      <c r="AB28" s="13"/>
      <c r="AC28" s="14"/>
      <c r="AD28" s="12"/>
      <c r="AE28" s="39"/>
      <c r="AF28" s="39"/>
      <c r="AG28" s="39"/>
      <c r="AH28" s="39"/>
      <c r="AI28" s="39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2"/>
      <c r="AW28" s="12" t="str">
        <f t="shared" si="24"/>
        <v/>
      </c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7" t="str">
        <f>IF(COUNTBLANK($BE28)=1, "",SUM(AW28:BI28))</f>
        <v/>
      </c>
      <c r="BK28" s="17" t="str">
        <f>IFERROR(XNPV($EQ$5, AW28:BI28, AW$8:BI$8),"")</f>
        <v/>
      </c>
      <c r="BL28" s="12"/>
      <c r="BM28" s="42"/>
      <c r="BN28" s="42"/>
      <c r="BO28" s="42"/>
      <c r="BP28" s="42"/>
      <c r="BQ28" s="42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2"/>
      <c r="CE28" s="18"/>
      <c r="CF28" s="18"/>
      <c r="CG28" s="18"/>
      <c r="CH28" s="18"/>
      <c r="CI28" s="18"/>
      <c r="CJ28" s="19"/>
      <c r="CK28" s="12"/>
      <c r="CL28" s="60" t="str">
        <f t="shared" si="27"/>
        <v/>
      </c>
      <c r="CM28" s="43" t="str">
        <f>IF(COUNTBLANK($BE28)=1, "",#REF!*BM28)</f>
        <v/>
      </c>
      <c r="CN28" s="43" t="str">
        <f>IF(COUNTBLANK($BE28)=1, "",#REF!*BN28)</f>
        <v/>
      </c>
      <c r="CO28" s="43" t="str">
        <f>IF(COUNTBLANK($BE28)=1, "",#REF!*BO28)</f>
        <v/>
      </c>
      <c r="CP28" s="43" t="str">
        <f>IF(COUNTBLANK($BE28)=1, "",#REF!*BP28)</f>
        <v/>
      </c>
      <c r="CQ28" s="43" t="str">
        <f>IF(COUNTBLANK($BE28)=1, "",#REF!*BQ28)</f>
        <v/>
      </c>
      <c r="CR28" s="44" t="str">
        <f t="shared" si="28"/>
        <v/>
      </c>
      <c r="CS28" s="44" t="str">
        <f t="shared" si="29"/>
        <v/>
      </c>
      <c r="CT28" s="44" t="str">
        <f t="shared" si="30"/>
        <v/>
      </c>
      <c r="CU28" s="44" t="str">
        <f t="shared" si="31"/>
        <v/>
      </c>
      <c r="CV28" s="44" t="str">
        <f t="shared" si="32"/>
        <v/>
      </c>
      <c r="CW28" s="44" t="str">
        <f t="shared" si="33"/>
        <v/>
      </c>
      <c r="CX28" s="23" t="str">
        <f t="shared" si="34"/>
        <v/>
      </c>
      <c r="CY28" s="23" t="str">
        <f t="shared" si="35"/>
        <v/>
      </c>
      <c r="CZ28" s="23" t="str">
        <f t="shared" si="36"/>
        <v/>
      </c>
      <c r="DA28" s="23" t="str">
        <f t="shared" si="37"/>
        <v/>
      </c>
      <c r="DB28" s="23" t="str">
        <f t="shared" si="38"/>
        <v/>
      </c>
      <c r="DC28" s="23" t="str">
        <f t="shared" si="39"/>
        <v/>
      </c>
      <c r="DD28" s="23" t="str">
        <f t="shared" si="40"/>
        <v/>
      </c>
      <c r="DE28" s="30" t="str">
        <f>IFERROR(XNPV($EQ$5, CL28:DC28, CL$8:DC$8), "")</f>
        <v/>
      </c>
      <c r="DF28" s="23" t="str">
        <f t="shared" si="42"/>
        <v/>
      </c>
      <c r="DG28" s="7"/>
      <c r="DH28" s="7"/>
      <c r="DI28" s="23" t="str">
        <f t="shared" si="43"/>
        <v/>
      </c>
      <c r="DJ28" s="23" t="str">
        <f t="shared" si="44"/>
        <v/>
      </c>
      <c r="DK28" s="23" t="str">
        <f t="shared" si="45"/>
        <v/>
      </c>
      <c r="DL28" s="23" t="str">
        <f t="shared" si="46"/>
        <v/>
      </c>
      <c r="DM28" s="23" t="str">
        <f t="shared" si="47"/>
        <v/>
      </c>
      <c r="DN28" s="23" t="str">
        <f t="shared" si="48"/>
        <v/>
      </c>
      <c r="DO28" s="23" t="str">
        <f t="shared" si="49"/>
        <v/>
      </c>
      <c r="DP28" s="23" t="str">
        <f t="shared" si="50"/>
        <v/>
      </c>
      <c r="DQ28" s="23" t="str">
        <f t="shared" si="51"/>
        <v/>
      </c>
      <c r="DR28" s="23" t="str">
        <f t="shared" si="52"/>
        <v/>
      </c>
      <c r="DS28" s="23" t="str">
        <f t="shared" si="53"/>
        <v/>
      </c>
      <c r="DT28" s="23" t="str">
        <f t="shared" si="54"/>
        <v/>
      </c>
      <c r="DU28" s="12"/>
      <c r="DV28" s="60">
        <f t="shared" si="18"/>
        <v>1.1499999999999999</v>
      </c>
      <c r="DW28" s="60"/>
      <c r="DX28" s="60"/>
      <c r="DY28" s="60"/>
      <c r="DZ28" s="60"/>
      <c r="EA28" s="60"/>
      <c r="EB28" s="60" t="str">
        <f t="shared" si="55"/>
        <v/>
      </c>
      <c r="EC28" s="45" t="str">
        <f>IFERROR(#REF!*#REF!*$DV28,"")</f>
        <v/>
      </c>
      <c r="ED28" s="45" t="str">
        <f>IFERROR(#REF!*#REF!*$DV28,"")</f>
        <v/>
      </c>
      <c r="EE28" s="45" t="str">
        <f>IFERROR(#REF!*#REF!*$DV28,"")</f>
        <v/>
      </c>
      <c r="EF28" s="45" t="str">
        <f>IFERROR(#REF!*#REF!*$DV28,"")</f>
        <v/>
      </c>
      <c r="EG28" s="45" t="str">
        <f>IFERROR(#REF!*#REF!*$DV28,"")</f>
        <v/>
      </c>
      <c r="EH28" s="45" t="str">
        <f t="shared" ref="EH28:EM28" si="60">IFERROR(DO28*BC28*$DV28,"")</f>
        <v/>
      </c>
      <c r="EI28" s="21" t="str">
        <f t="shared" si="60"/>
        <v/>
      </c>
      <c r="EJ28" s="21" t="str">
        <f t="shared" si="60"/>
        <v/>
      </c>
      <c r="EK28" s="21" t="str">
        <f t="shared" si="60"/>
        <v/>
      </c>
      <c r="EL28" s="21" t="str">
        <f t="shared" si="60"/>
        <v/>
      </c>
      <c r="EM28" s="21" t="str">
        <f t="shared" si="60"/>
        <v/>
      </c>
      <c r="EN28" s="30" t="str">
        <f t="shared" si="21"/>
        <v/>
      </c>
      <c r="EO28" s="12"/>
      <c r="EP28" s="34" t="str">
        <f>IFERROR( (EN28-DF28)/BK28*12, "")</f>
        <v/>
      </c>
      <c r="EQ28" s="35" t="str">
        <f t="shared" si="23"/>
        <v/>
      </c>
      <c r="ER28" s="12"/>
    </row>
    <row r="29" spans="2:148"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</row>
    <row r="30" spans="2:148"/>
    <row r="31" spans="2:148"/>
    <row r="32" spans="2:148"/>
    <row r="33" spans="112:130"/>
    <row r="34" spans="112:130" ht="15.6">
      <c r="DI34" s="65" t="s">
        <v>56</v>
      </c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53"/>
      <c r="DW34" s="53"/>
      <c r="DX34" s="53"/>
      <c r="DY34" s="53"/>
      <c r="DZ34" s="53"/>
    </row>
    <row r="35" spans="112:130" ht="15.6">
      <c r="DH35" t="s">
        <v>53</v>
      </c>
      <c r="DI35" s="24">
        <v>0.04</v>
      </c>
      <c r="DJ35" s="24">
        <v>2.56</v>
      </c>
      <c r="DK35" s="24">
        <v>0.63</v>
      </c>
      <c r="DL35" s="24">
        <v>1.66</v>
      </c>
      <c r="DM35" s="24">
        <v>4.3</v>
      </c>
      <c r="DN35" s="24">
        <v>1</v>
      </c>
      <c r="DO35" s="24">
        <v>2.97</v>
      </c>
      <c r="DP35" s="24">
        <v>0.83</v>
      </c>
      <c r="DQ35" s="24">
        <v>3.52</v>
      </c>
      <c r="DR35" s="24">
        <v>2.2000000000000002</v>
      </c>
      <c r="DS35" s="24">
        <v>3.2</v>
      </c>
      <c r="DT35" s="24">
        <v>3.85</v>
      </c>
      <c r="DU35" s="24">
        <v>0.04</v>
      </c>
      <c r="DV35" t="s">
        <v>5</v>
      </c>
    </row>
    <row r="36" spans="112:130" ht="15.6">
      <c r="DH36" t="s">
        <v>54</v>
      </c>
      <c r="DI36" s="24">
        <v>0.51</v>
      </c>
      <c r="DJ36" s="24">
        <v>0.1</v>
      </c>
      <c r="DK36" s="24">
        <v>4.25</v>
      </c>
      <c r="DL36" s="24">
        <v>3.83</v>
      </c>
      <c r="DM36" s="24">
        <v>2.61</v>
      </c>
      <c r="DN36" s="24">
        <v>4.8099999999999996</v>
      </c>
      <c r="DO36" s="24">
        <v>4.12</v>
      </c>
      <c r="DP36" s="24">
        <v>1.08</v>
      </c>
      <c r="DQ36" s="24">
        <v>2.87</v>
      </c>
      <c r="DR36" s="24">
        <v>4.51</v>
      </c>
      <c r="DS36" s="24">
        <v>2.78</v>
      </c>
      <c r="DT36" s="24">
        <v>1.36</v>
      </c>
      <c r="DU36" s="24">
        <v>0.65</v>
      </c>
      <c r="DV36" t="s">
        <v>57</v>
      </c>
    </row>
    <row r="37" spans="112:130" ht="15.6">
      <c r="DH37" t="s">
        <v>55</v>
      </c>
      <c r="DI37" s="24">
        <v>0.16</v>
      </c>
      <c r="DJ37" s="24">
        <v>1.81</v>
      </c>
      <c r="DK37" s="24">
        <v>3.42</v>
      </c>
      <c r="DL37" s="24">
        <v>1.69</v>
      </c>
      <c r="DM37" s="24">
        <v>0.8</v>
      </c>
      <c r="DN37" s="24">
        <v>1.64</v>
      </c>
      <c r="DO37" s="24">
        <v>1.02</v>
      </c>
      <c r="DP37" s="24">
        <v>4.37</v>
      </c>
      <c r="DQ37" s="24">
        <v>2.89</v>
      </c>
      <c r="DR37" s="24">
        <v>4.01</v>
      </c>
      <c r="DS37" s="24">
        <v>2.91</v>
      </c>
      <c r="DT37" s="24">
        <v>2.67</v>
      </c>
      <c r="DU37" s="24">
        <v>4.71</v>
      </c>
    </row>
    <row r="38" spans="112:130" ht="15.6">
      <c r="DH38" t="s">
        <v>58</v>
      </c>
      <c r="DI38" s="24">
        <v>0.82</v>
      </c>
      <c r="DJ38" s="24">
        <v>0.71</v>
      </c>
      <c r="DK38" s="24">
        <v>1.03</v>
      </c>
      <c r="DL38" s="24">
        <v>2.0099999999999998</v>
      </c>
      <c r="DM38" s="24">
        <v>3.19</v>
      </c>
      <c r="DN38" s="24">
        <v>0.26</v>
      </c>
      <c r="DO38" s="24">
        <v>4.0599999999999996</v>
      </c>
      <c r="DP38" s="24">
        <v>2.95</v>
      </c>
      <c r="DQ38" s="24">
        <v>2.36</v>
      </c>
      <c r="DR38" s="24">
        <v>4.59</v>
      </c>
      <c r="DS38" s="24">
        <v>1.71</v>
      </c>
      <c r="DT38" s="24">
        <v>3.48</v>
      </c>
      <c r="DU38" s="24">
        <v>2.54</v>
      </c>
    </row>
    <row r="39" spans="112:130"/>
    <row r="40" spans="112:130"/>
    <row r="41" spans="112:130"/>
    <row r="42" spans="112:130"/>
    <row r="43" spans="112:130"/>
    <row r="44" spans="112:130"/>
    <row r="45" spans="112:130"/>
    <row r="83"/>
    <row r="84"/>
    <row r="85"/>
    <row r="86"/>
    <row r="87"/>
    <row r="88"/>
    <row r="89"/>
    <row r="90"/>
    <row r="91"/>
  </sheetData>
  <sortState xmlns:xlrd2="http://schemas.microsoft.com/office/spreadsheetml/2017/richdata2" ref="A9:GF51">
    <sortCondition ref="EQ9:EQ51"/>
  </sortState>
  <mergeCells count="19">
    <mergeCell ref="DW7:EH7"/>
    <mergeCell ref="EP7:EQ7"/>
    <mergeCell ref="AE7:AU7"/>
    <mergeCell ref="DW6:EH6"/>
    <mergeCell ref="DI7:DT7"/>
    <mergeCell ref="DI6:DT6"/>
    <mergeCell ref="CM6:DE6"/>
    <mergeCell ref="CM7:DC7"/>
    <mergeCell ref="DI34:DU34"/>
    <mergeCell ref="B7:W7"/>
    <mergeCell ref="AE6:AU6"/>
    <mergeCell ref="CE7:CJ7"/>
    <mergeCell ref="Y7:AC7"/>
    <mergeCell ref="CE2:CF2"/>
    <mergeCell ref="AX7:BI7"/>
    <mergeCell ref="AX6:BK6"/>
    <mergeCell ref="BM6:CC6"/>
    <mergeCell ref="BM7:CC7"/>
    <mergeCell ref="CE3:CI3"/>
  </mergeCells>
  <conditionalFormatting sqref="EO2:EO4 C10:D28">
    <cfRule type="expression" dxfId="0" priority="42">
      <formula>#REF!="Yes"</formula>
    </cfRule>
  </conditionalFormatting>
  <conditionalFormatting sqref="EQ10:EQ28">
    <cfRule type="colorScale" priority="6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dataValidations count="8">
    <dataValidation errorTitle="Input Restricted" error="Value Must Be Between 1 and 20" promptTitle="Input Restricted" prompt="Value Must Be Between 1 and 20" sqref="C10" xr:uid="{85259A4C-0078-40DB-915E-80B291FA346B}"/>
    <dataValidation type="list" allowBlank="1" showInputMessage="1" showErrorMessage="1" sqref="AB10:AB28" xr:uid="{A2BD627A-188D-4871-9E8F-2C52E2BD79BE}">
      <formula1>$EB$35:$EB$36</formula1>
    </dataValidation>
    <dataValidation type="custom" showInputMessage="1" showErrorMessage="1" errorTitle="Input Restricted" error="Value Must Be Between 1 and 20 and monotonically increasing or the same as the previous bid number" promptTitle="Input Restricted" prompt="Value Must Be Between 1 and 20 and monotonically increasing or the same as the previous bid number" sqref="C28" xr:uid="{5701B6C9-8569-45E6-9634-A58D6A8E4614}">
      <formula1>AND(C28&gt;=1,C28&lt;=20,OR(C28=C26+1,C28=C26))</formula1>
    </dataValidation>
    <dataValidation type="custom" showInputMessage="1" showErrorMessage="1" errorTitle="Input Restricted" error="Value Must Be Between 1 and 20 and monotonically increasing or the same as the previous bid number" promptTitle="Input Restricted" prompt="Value Must Be Between 1 and 20 and monotonically increasing or the same as the previous bid number" sqref="C11:C20 C26:C27" xr:uid="{E1822D80-8C2D-4CEE-A033-D8901B6D3131}">
      <formula1>AND(C11&gt;=1,C11&lt;=20,OR(C11=C10+1,C11=C10))</formula1>
    </dataValidation>
    <dataValidation type="custom" showInputMessage="1" showErrorMessage="1" errorTitle="Input Restricted" error="Value Must Be Between 1 and 20 and monotonically increasing or the same as the previous bid number" promptTitle="Input Restricted" prompt="Value Must Be Between 1 and 20 and monotonically increasing or the same as the previous bid number" sqref="C21:C24" xr:uid="{EC043844-CD28-4FA5-8359-CF623459F037}">
      <formula1>AND(C21&gt;=1,C21&lt;=20,OR(C21=C16+1,C21=C16))</formula1>
    </dataValidation>
    <dataValidation type="custom" showInputMessage="1" showErrorMessage="1" errorTitle="Input Restricted" error="Value Must Be Between 1 and 20 and monotonically increasing or the same as the previous bid number" promptTitle="Input Restricted" prompt="Value Must Be Between 1 and 20 and monotonically increasing or the same as the previous bid number" sqref="C25" xr:uid="{0DCD1FCD-7F9D-4D28-B922-A5E26A5AF918}">
      <formula1>AND(C25&gt;=1,C25&lt;=20,OR(C25=C21+1,C25=C21))</formula1>
    </dataValidation>
    <dataValidation type="list" allowBlank="1" showInputMessage="1" showErrorMessage="1" sqref="AJ10:AU28" xr:uid="{D91FCBB5-6881-4086-824A-E5B093097A93}">
      <formula1>$DH$35:$DH$38</formula1>
    </dataValidation>
    <dataValidation type="list" allowBlank="1" showInputMessage="1" showErrorMessage="1" sqref="CE10:CI28" xr:uid="{F409DB3B-4D7A-4F54-9B33-36F3446AFEB5}">
      <formula1>$DV$35:$DV$36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B5A7DCBE2B234A8A1CFC00318A2D7E" ma:contentTypeVersion="6271" ma:contentTypeDescription="Create a new document." ma:contentTypeScope="" ma:versionID="2e5b109111247764d57db58f5ea88b58">
  <xsd:schema xmlns:xsd="http://www.w3.org/2001/XMLSchema" xmlns:xs="http://www.w3.org/2001/XMLSchema" xmlns:p="http://schemas.microsoft.com/office/2006/metadata/properties" xmlns:ns2="8d420540-7273-4027-858f-145db17c101a" xmlns:ns3="9bf079a2-8838-46e4-a25e-754293e27338" targetNamespace="http://schemas.microsoft.com/office/2006/metadata/properties" ma:root="true" ma:fieldsID="8a52d195962913c1cefa0e193d123982" ns2:_="" ns3:_="">
    <xsd:import namespace="8d420540-7273-4027-858f-145db17c101a"/>
    <xsd:import namespace="9bf079a2-8838-46e4-a25e-754293e273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20540-7273-4027-858f-145db17c10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079a2-8838-46e4-a25e-754293e273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bf079a2-8838-46e4-a25e-754293e27338">7RCVYNPDDY4V-107911177-1275</_dlc_DocId>
    <_dlc_DocIdUrl xmlns="9bf079a2-8838-46e4-a25e-754293e27338">
      <Url>https://sempra.sharepoint.com/teams/sdgecp/po/drps/_layouts/15/DocIdRedir.aspx?ID=7RCVYNPDDY4V-107911177-1275</Url>
      <Description>7RCVYNPDDY4V-107911177-1275</Description>
    </_dlc_DocIdUrl>
  </documentManagement>
</p:properties>
</file>

<file path=customXml/itemProps1.xml><?xml version="1.0" encoding="utf-8"?>
<ds:datastoreItem xmlns:ds="http://schemas.openxmlformats.org/officeDocument/2006/customXml" ds:itemID="{E228A9FB-E256-497D-AFB3-F7B3F675A23C}"/>
</file>

<file path=customXml/itemProps2.xml><?xml version="1.0" encoding="utf-8"?>
<ds:datastoreItem xmlns:ds="http://schemas.openxmlformats.org/officeDocument/2006/customXml" ds:itemID="{030C355C-0A71-4869-B4F8-15E82C4F74CB}"/>
</file>

<file path=customXml/itemProps3.xml><?xml version="1.0" encoding="utf-8"?>
<ds:datastoreItem xmlns:ds="http://schemas.openxmlformats.org/officeDocument/2006/customXml" ds:itemID="{DD829056-E749-4716-AF74-8067A07D6BF4}"/>
</file>

<file path=customXml/itemProps4.xml><?xml version="1.0" encoding="utf-8"?>
<ds:datastoreItem xmlns:ds="http://schemas.openxmlformats.org/officeDocument/2006/customXml" ds:itemID="{E14C6ABF-7EC5-456B-A8AE-73A9D5D7B7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Sempra Energy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Bierman, Evan M. - E&amp;FP</dc:creator>
  <cp:keywords/>
  <dc:description/>
  <cp:lastModifiedBy>Lu, Aaron N - E&amp;FP</cp:lastModifiedBy>
  <cp:revision/>
  <dcterms:created xsi:type="dcterms:W3CDTF">2016-04-18T23:14:36Z</dcterms:created>
  <dcterms:modified xsi:type="dcterms:W3CDTF">2021-02-19T00:33:03Z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0x01010018B5A7DCBE2B234A8A1CFC00318A2D7E</vt:lpwstr>
  </property>
  <property fmtid="{D5CDD505-2E9C-101B-9397-08002B2CF9AE}" pid="3" name="{A44787D4-0540-4523-9961-78E4036D8C6D}">
    <vt:lpwstr>{D4AFFA49-759A-4DDA-95FF-FF8A45406D7B}</vt:lpwstr>
  </property>
  <property fmtid="{D5CDD505-2E9C-101B-9397-08002B2CF9AE}" pid="4" name="_dlc_DocIdItemGuid">
    <vt:lpwstr>4cc2dc56-9a4f-4dae-8e7c-729a99615905</vt:lpwstr>
  </property>
</Properties>
</file>