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66"/>
  <workbookPr codeName="ThisWorkbook" defaultThemeVersion="124226"/>
  <mc:AlternateContent xmlns:mc="http://schemas.openxmlformats.org/markup-compatibility/2006">
    <mc:Choice Requires="x15">
      <x15ac:absPath xmlns:x15ac="http://schemas.microsoft.com/office/spreadsheetml/2010/11/ac" url="https://sps.sdge.com/wg/PS-efp/dram/Shared Documents/2018DRAMRFO/"/>
    </mc:Choice>
  </mc:AlternateContent>
  <bookViews>
    <workbookView xWindow="480" yWindow="420" windowWidth="14880" windowHeight="7410" tabRatio="801"/>
  </bookViews>
  <sheets>
    <sheet name="2018DRAMEvaluationExample" sheetId="8" r:id="rId1"/>
  </sheets>
  <externalReferences>
    <externalReference r:id="rId2"/>
    <externalReference r:id="rId3"/>
    <externalReference r:id="rId4"/>
    <externalReference r:id="rId5"/>
    <externalReference r:id="rId6"/>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mmHighYrs">[1]Inputs!$C$22</definedName>
    <definedName name="AmmLowYrs">[1]Inputs!$C$21</definedName>
    <definedName name="anscount" hidden="1">3</definedName>
    <definedName name="Cell_List">OFFSET([2]Data_Map!$D$5,0,0,[2]Data_Map!$C$1,1)</definedName>
    <definedName name="DiscFactors">[1]Inputs!$I$56:$K$56</definedName>
    <definedName name="distribution_losses">[3]Assumptions!$C$17</definedName>
    <definedName name="DLosses">[1]Inputs!$J$25</definedName>
    <definedName name="FactorHighPct">[1]Inputs!$C$28</definedName>
    <definedName name="FactorLowPct">[1]Inputs!$C$27</definedName>
    <definedName name="File_String" localSheetId="0">#REF!</definedName>
    <definedName name="File_String">#REF!</definedName>
    <definedName name="File_String_Not" localSheetId="0">#REF!</definedName>
    <definedName name="File_String_Not">#REF!</definedName>
    <definedName name="First_Row_Of_Information" localSheetId="0">#REF!</definedName>
    <definedName name="First_Row_Of_Information">#REF!</definedName>
    <definedName name="First_Row_of_Output" localSheetId="0">#REF!</definedName>
    <definedName name="First_Row_of_Output">#REF!</definedName>
    <definedName name="Form_title">#REF!</definedName>
    <definedName name="GenHighPct">[1]Inputs!$C$16</definedName>
    <definedName name="GenLowPct">[1]Inputs!$C$15</definedName>
    <definedName name="ImpactHighPct">[1]Inputs!$C$25</definedName>
    <definedName name="ImpactLowPct">[1]Inputs!$C$24</definedName>
    <definedName name="limcount" hidden="1">3</definedName>
    <definedName name="Losses">[1]Inputs!$I$25</definedName>
    <definedName name="NUmber_Files" localSheetId="0">#REF!</definedName>
    <definedName name="NUmber_Files">#REF!</definedName>
    <definedName name="Number_Variables" localSheetId="0">#REF!</definedName>
    <definedName name="Number_Variables">#REF!</definedName>
    <definedName name="Pal_Workbook_GUID" hidden="1">"INVE9PFS6UGGLFXSN3VAEYKD"</definedName>
    <definedName name="PLSAmmHighYrs">'[1]PLS Inputs'!$C$38</definedName>
    <definedName name="PLSAmmLowYrs">'[1]PLS Inputs'!$C$37</definedName>
    <definedName name="PLSEquipmentCost">'[1]PLS Example'!$C$49</definedName>
    <definedName name="ReserveMargin">[1]Inputs!$I$28</definedName>
    <definedName name="RESORG_LIST_RNG">[4]Lists!$C$4:$C$6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encount" hidden="1">3</definedName>
    <definedName name="Tab_List">OFFSET([2]Data_Map!$C$5,0,0,[2]Data_Map!$C$1,1)</definedName>
    <definedName name="Table_Month">#REF!</definedName>
    <definedName name="Table_Start">#REF!</definedName>
    <definedName name="Table_Total">#REF!</definedName>
    <definedName name="TandDHighPct">[1]Inputs!$C$19</definedName>
    <definedName name="TandDLowPct">[1]Inputs!$C$18</definedName>
    <definedName name="TDList">[1]Inputs!$M$52:$M$54</definedName>
    <definedName name="TOD_RANGE">[3]Assumptions!$I$11:$T$62</definedName>
    <definedName name="TODFOption">'[5]10. Pricing and Degradation'!#REF!</definedName>
    <definedName name="TRCIncBasePct">[1]Inputs!$C$12</definedName>
    <definedName name="TRCIncLow2Pct">[1]Inputs!$C$13</definedName>
    <definedName name="Variable_List">OFFSET([2]Data_Map!$B$5,0,0,[2]Data_Map!$C$1,1)</definedName>
    <definedName name="WACC">[1]Inputs!$R$25</definedName>
  </definedNames>
  <calcPr calcId="171027"/>
</workbook>
</file>

<file path=xl/calcChain.xml><?xml version="1.0" encoding="utf-8"?>
<calcChain xmlns="http://schemas.openxmlformats.org/spreadsheetml/2006/main">
  <c r="AD16" i="8" l="1"/>
  <c r="AE16" i="8"/>
  <c r="AF16" i="8" s="1"/>
  <c r="EP42" i="8"/>
  <c r="BE16" i="8"/>
  <c r="EQ42" i="8"/>
  <c r="BF16" i="8"/>
  <c r="AH16" i="8"/>
  <c r="ER42" i="8"/>
  <c r="BG16" i="8"/>
  <c r="AI16" i="8"/>
  <c r="ES42" i="8"/>
  <c r="BH16" i="8"/>
  <c r="DP16" i="8" s="1"/>
  <c r="AJ16" i="8"/>
  <c r="ET42" i="8"/>
  <c r="BI16" i="8"/>
  <c r="EU42" i="8"/>
  <c r="BJ16" i="8"/>
  <c r="AL16" i="8"/>
  <c r="EV42" i="8"/>
  <c r="BK16" i="8"/>
  <c r="AM16" i="8"/>
  <c r="EW42" i="8"/>
  <c r="BL16" i="8"/>
  <c r="AN16" i="8"/>
  <c r="EX42" i="8"/>
  <c r="BM16" i="8"/>
  <c r="AO16" i="8"/>
  <c r="EY42" i="8"/>
  <c r="BN16" i="8"/>
  <c r="EZ42" i="8"/>
  <c r="BO16" i="8"/>
  <c r="AQ16" i="8"/>
  <c r="FA42" i="8"/>
  <c r="BP16" i="8"/>
  <c r="AR16" i="8"/>
  <c r="FB42" i="8"/>
  <c r="BQ16" i="8"/>
  <c r="AS16" i="8"/>
  <c r="FC42" i="8"/>
  <c r="BR16" i="8"/>
  <c r="EA16" i="8" s="1"/>
  <c r="FD42" i="8"/>
  <c r="BS16" i="8"/>
  <c r="AU16" i="8"/>
  <c r="FE42" i="8"/>
  <c r="BT16" i="8"/>
  <c r="AV16" i="8"/>
  <c r="FF42" i="8"/>
  <c r="BU16" i="8"/>
  <c r="AW16" i="8"/>
  <c r="FG42" i="8"/>
  <c r="BV16" i="8"/>
  <c r="AX16" i="8"/>
  <c r="FH42" i="8"/>
  <c r="BW16" i="8"/>
  <c r="FI42" i="8"/>
  <c r="BX16" i="8"/>
  <c r="EG16" i="8" s="1"/>
  <c r="AZ16" i="8"/>
  <c r="FJ42" i="8"/>
  <c r="BY16" i="8"/>
  <c r="BA16" i="8"/>
  <c r="FK42" i="8"/>
  <c r="BZ16" i="8"/>
  <c r="BB16" i="8"/>
  <c r="FL42" i="8"/>
  <c r="CA16" i="8"/>
  <c r="FM42" i="8"/>
  <c r="CB16" i="8"/>
  <c r="CE16" i="8"/>
  <c r="CF16" i="8"/>
  <c r="DN16" i="8" s="1"/>
  <c r="CG16" i="8"/>
  <c r="CH16" i="8"/>
  <c r="CI16" i="8"/>
  <c r="CJ16" i="8"/>
  <c r="CK16" i="8"/>
  <c r="CL16" i="8"/>
  <c r="DT16" i="8" s="1"/>
  <c r="CM16" i="8"/>
  <c r="DU16" i="8" s="1"/>
  <c r="CN16" i="8"/>
  <c r="CO16" i="8"/>
  <c r="CP16" i="8"/>
  <c r="DY16" i="8" s="1"/>
  <c r="DX16" i="8"/>
  <c r="CQ16" i="8"/>
  <c r="DZ16" i="8" s="1"/>
  <c r="CR16" i="8"/>
  <c r="CS16" i="8"/>
  <c r="CT16" i="8"/>
  <c r="CU16" i="8"/>
  <c r="CV16" i="8"/>
  <c r="EE16" i="8"/>
  <c r="CW16" i="8"/>
  <c r="CX16" i="8"/>
  <c r="CY16" i="8"/>
  <c r="EH16" i="8" s="1"/>
  <c r="CZ16" i="8"/>
  <c r="EI16" i="8" s="1"/>
  <c r="DB16" i="8"/>
  <c r="DD16" i="8"/>
  <c r="DE16" i="8"/>
  <c r="DF16" i="8"/>
  <c r="DG16" i="8"/>
  <c r="DH16" i="8"/>
  <c r="DI16" i="8"/>
  <c r="AD15" i="8"/>
  <c r="AE15" i="8"/>
  <c r="EP38" i="8"/>
  <c r="BE15" i="8"/>
  <c r="EQ38" i="8"/>
  <c r="BF15" i="8"/>
  <c r="ER38" i="8"/>
  <c r="BG15" i="8"/>
  <c r="ES38" i="8"/>
  <c r="BH15" i="8"/>
  <c r="ET38" i="8"/>
  <c r="BI15" i="8"/>
  <c r="EU38" i="8"/>
  <c r="BJ15" i="8"/>
  <c r="EV38" i="8"/>
  <c r="BK15" i="8"/>
  <c r="EW38" i="8"/>
  <c r="BL15" i="8"/>
  <c r="EX38" i="8"/>
  <c r="BM15" i="8"/>
  <c r="EY38" i="8"/>
  <c r="BN15" i="8"/>
  <c r="EZ38" i="8"/>
  <c r="BO15" i="8"/>
  <c r="AQ15" i="8"/>
  <c r="FA38" i="8"/>
  <c r="BP15" i="8"/>
  <c r="FB38" i="8"/>
  <c r="BQ15" i="8"/>
  <c r="FC38" i="8"/>
  <c r="BR15" i="8"/>
  <c r="FD38" i="8"/>
  <c r="BS15" i="8"/>
  <c r="FE38" i="8"/>
  <c r="BT15" i="8"/>
  <c r="FF38" i="8"/>
  <c r="BU15" i="8"/>
  <c r="ED15" i="8" s="1"/>
  <c r="FG38" i="8"/>
  <c r="BV15" i="8"/>
  <c r="FH38" i="8"/>
  <c r="BW15" i="8"/>
  <c r="AY15" i="8"/>
  <c r="FI38" i="8"/>
  <c r="BX15" i="8"/>
  <c r="FJ38" i="8"/>
  <c r="BY15" i="8"/>
  <c r="FK38" i="8"/>
  <c r="BZ15" i="8"/>
  <c r="FL38" i="8"/>
  <c r="CA15" i="8"/>
  <c r="FM38" i="8"/>
  <c r="CB15" i="8"/>
  <c r="CE15" i="8"/>
  <c r="CF15" i="8"/>
  <c r="DN15" i="8" s="1"/>
  <c r="CG15" i="8"/>
  <c r="CH15" i="8"/>
  <c r="DP15" i="8" s="1"/>
  <c r="CI15" i="8"/>
  <c r="CJ15" i="8"/>
  <c r="CK15" i="8"/>
  <c r="CL15" i="8"/>
  <c r="CM15" i="8"/>
  <c r="CN15" i="8"/>
  <c r="DV15" i="8" s="1"/>
  <c r="CO15" i="8"/>
  <c r="CP15" i="8"/>
  <c r="DY15" i="8" s="1"/>
  <c r="CQ15" i="8"/>
  <c r="CR15" i="8"/>
  <c r="CS15" i="8"/>
  <c r="CT15" i="8"/>
  <c r="CU15" i="8"/>
  <c r="CV15" i="8"/>
  <c r="CW15" i="8"/>
  <c r="CX15" i="8"/>
  <c r="CY15" i="8"/>
  <c r="EH15" i="8" s="1"/>
  <c r="CZ15" i="8"/>
  <c r="DB15" i="8"/>
  <c r="DD15" i="8"/>
  <c r="DE15" i="8"/>
  <c r="DF15" i="8"/>
  <c r="DG15" i="8"/>
  <c r="DH15" i="8"/>
  <c r="DI15" i="8"/>
  <c r="AD14" i="8"/>
  <c r="AE14" i="8"/>
  <c r="BE14" i="8"/>
  <c r="BF14" i="8"/>
  <c r="BG14" i="8"/>
  <c r="BH14" i="8"/>
  <c r="DP14" i="8" s="1"/>
  <c r="BI14" i="8"/>
  <c r="BJ14" i="8"/>
  <c r="BK14" i="8"/>
  <c r="BL14" i="8"/>
  <c r="BM14" i="8"/>
  <c r="BN14" i="8"/>
  <c r="BO14" i="8"/>
  <c r="BP14" i="8"/>
  <c r="DX14" i="8" s="1"/>
  <c r="BQ14" i="8"/>
  <c r="BR14" i="8"/>
  <c r="BS14" i="8"/>
  <c r="BT14" i="8"/>
  <c r="BU14" i="8"/>
  <c r="BV14" i="8"/>
  <c r="BW14" i="8"/>
  <c r="BX14" i="8"/>
  <c r="BY14" i="8"/>
  <c r="BZ14" i="8"/>
  <c r="CA14" i="8"/>
  <c r="CB14" i="8"/>
  <c r="CE14" i="8"/>
  <c r="DM14" i="8" s="1"/>
  <c r="CF14" i="8"/>
  <c r="DN14" i="8" s="1"/>
  <c r="CG14" i="8"/>
  <c r="CH14" i="8"/>
  <c r="CI14" i="8"/>
  <c r="DQ14" i="8" s="1"/>
  <c r="CJ14" i="8"/>
  <c r="DR14" i="8"/>
  <c r="CK14" i="8"/>
  <c r="CL14" i="8"/>
  <c r="CM14" i="8"/>
  <c r="DU14" i="8"/>
  <c r="CN14" i="8"/>
  <c r="DV14" i="8" s="1"/>
  <c r="CO14" i="8"/>
  <c r="CP14" i="8"/>
  <c r="CQ14" i="8"/>
  <c r="DZ14" i="8" s="1"/>
  <c r="CR14" i="8"/>
  <c r="CS14" i="8"/>
  <c r="CT14" i="8"/>
  <c r="CU14" i="8"/>
  <c r="CV14" i="8"/>
  <c r="CW14" i="8"/>
  <c r="CX14" i="8"/>
  <c r="CY14" i="8"/>
  <c r="EH14" i="8" s="1"/>
  <c r="CZ14" i="8"/>
  <c r="DB14" i="8"/>
  <c r="DD14" i="8"/>
  <c r="DE14" i="8"/>
  <c r="DF14" i="8"/>
  <c r="DG14" i="8"/>
  <c r="DH14" i="8"/>
  <c r="DI14" i="8"/>
  <c r="AD13" i="8"/>
  <c r="AE13" i="8"/>
  <c r="AP13" i="8" s="1"/>
  <c r="EP44" i="8"/>
  <c r="BE13" i="8"/>
  <c r="EQ44" i="8"/>
  <c r="BF13" i="8"/>
  <c r="ER44" i="8"/>
  <c r="BG13" i="8"/>
  <c r="AI13" i="8"/>
  <c r="ES44" i="8"/>
  <c r="BH13" i="8"/>
  <c r="ET44" i="8"/>
  <c r="BI13" i="8"/>
  <c r="EU44" i="8"/>
  <c r="BJ13" i="8"/>
  <c r="EV44" i="8"/>
  <c r="BK13" i="8"/>
  <c r="DS13" i="8" s="1"/>
  <c r="EW44" i="8"/>
  <c r="BL13" i="8"/>
  <c r="EX44" i="8"/>
  <c r="BM13" i="8"/>
  <c r="EY44" i="8"/>
  <c r="BN13" i="8"/>
  <c r="EZ44" i="8"/>
  <c r="BO13" i="8"/>
  <c r="FA44" i="8"/>
  <c r="BP13" i="8"/>
  <c r="FB44" i="8"/>
  <c r="BQ13" i="8"/>
  <c r="FC44" i="8"/>
  <c r="BR13" i="8"/>
  <c r="AT13" i="8"/>
  <c r="FD44" i="8"/>
  <c r="BS13" i="8"/>
  <c r="FE44" i="8"/>
  <c r="BT13" i="8"/>
  <c r="EC13" i="8" s="1"/>
  <c r="FF44" i="8"/>
  <c r="BU13" i="8"/>
  <c r="FG44" i="8"/>
  <c r="BV13" i="8"/>
  <c r="FH44" i="8"/>
  <c r="BW13" i="8"/>
  <c r="FI44" i="8"/>
  <c r="BX13" i="8"/>
  <c r="FJ44" i="8"/>
  <c r="BY13" i="8"/>
  <c r="FK44" i="8"/>
  <c r="BZ13" i="8"/>
  <c r="FL44" i="8"/>
  <c r="CA13" i="8"/>
  <c r="FM44" i="8"/>
  <c r="CB13" i="8"/>
  <c r="CE13" i="8"/>
  <c r="DM13" i="8" s="1"/>
  <c r="CF13" i="8"/>
  <c r="CG13" i="8"/>
  <c r="CH13" i="8"/>
  <c r="CI13" i="8"/>
  <c r="CJ13" i="8"/>
  <c r="CK13" i="8"/>
  <c r="CL13" i="8"/>
  <c r="CM13" i="8"/>
  <c r="CN13" i="8"/>
  <c r="DV13" i="8" s="1"/>
  <c r="CO13" i="8"/>
  <c r="CP13" i="8"/>
  <c r="DX13" i="8" s="1"/>
  <c r="CQ13" i="8"/>
  <c r="CR13" i="8"/>
  <c r="EA13" i="8"/>
  <c r="CS13" i="8"/>
  <c r="CT13" i="8"/>
  <c r="CU13" i="8"/>
  <c r="ED13" i="8" s="1"/>
  <c r="CV13" i="8"/>
  <c r="CW13" i="8"/>
  <c r="CX13" i="8"/>
  <c r="CY13" i="8"/>
  <c r="CZ13" i="8"/>
  <c r="DB13" i="8"/>
  <c r="DD13" i="8"/>
  <c r="DE13" i="8"/>
  <c r="DF13" i="8"/>
  <c r="DG13" i="8"/>
  <c r="DH13" i="8"/>
  <c r="DI13" i="8"/>
  <c r="AD12" i="8"/>
  <c r="AE12" i="8"/>
  <c r="AG12" i="8" s="1"/>
  <c r="EQ12" i="8" s="1"/>
  <c r="FR12" i="8" s="1"/>
  <c r="EP43" i="8"/>
  <c r="EP45" i="8"/>
  <c r="BE12" i="8"/>
  <c r="EQ43" i="8"/>
  <c r="EQ45" i="8"/>
  <c r="BF12" i="8"/>
  <c r="ER43" i="8"/>
  <c r="ER45" i="8"/>
  <c r="BG12" i="8"/>
  <c r="ES43" i="8"/>
  <c r="ES45" i="8"/>
  <c r="BH12" i="8"/>
  <c r="ET43" i="8"/>
  <c r="ET45" i="8"/>
  <c r="BI12" i="8"/>
  <c r="EU43" i="8"/>
  <c r="EU45" i="8"/>
  <c r="BJ12" i="8"/>
  <c r="DR12" i="8" s="1"/>
  <c r="EV43" i="8"/>
  <c r="EV45" i="8"/>
  <c r="BK12" i="8"/>
  <c r="EW43" i="8"/>
  <c r="EW45" i="8"/>
  <c r="BL12" i="8"/>
  <c r="EX43" i="8"/>
  <c r="EX45" i="8"/>
  <c r="BM12" i="8"/>
  <c r="EY43" i="8"/>
  <c r="EY45" i="8"/>
  <c r="BN12" i="8"/>
  <c r="EZ43" i="8"/>
  <c r="EZ45" i="8"/>
  <c r="BO12" i="8"/>
  <c r="FA43" i="8"/>
  <c r="FA45" i="8"/>
  <c r="BP12" i="8"/>
  <c r="FB43" i="8"/>
  <c r="FB45" i="8"/>
  <c r="BQ12" i="8"/>
  <c r="FC43" i="8"/>
  <c r="FC45" i="8"/>
  <c r="BR12" i="8"/>
  <c r="FD43" i="8"/>
  <c r="FD45" i="8"/>
  <c r="BS12" i="8"/>
  <c r="FE43" i="8"/>
  <c r="FE45" i="8"/>
  <c r="BT12" i="8"/>
  <c r="EC12" i="8" s="1"/>
  <c r="FF43" i="8"/>
  <c r="FF45" i="8"/>
  <c r="BU12" i="8"/>
  <c r="FG43" i="8"/>
  <c r="FG45" i="8"/>
  <c r="BV12" i="8"/>
  <c r="FH43" i="8"/>
  <c r="FH45" i="8"/>
  <c r="BW12" i="8"/>
  <c r="FI43" i="8"/>
  <c r="FI45" i="8"/>
  <c r="BX12" i="8"/>
  <c r="FJ43" i="8"/>
  <c r="FJ45" i="8"/>
  <c r="BY12" i="8"/>
  <c r="FK43" i="8"/>
  <c r="FK45" i="8"/>
  <c r="BZ12" i="8"/>
  <c r="FL43" i="8"/>
  <c r="FL45" i="8"/>
  <c r="CA12" i="8"/>
  <c r="FM43" i="8"/>
  <c r="FM45" i="8"/>
  <c r="CB12" i="8"/>
  <c r="CE12" i="8"/>
  <c r="CF12" i="8"/>
  <c r="CG12" i="8"/>
  <c r="CH12" i="8"/>
  <c r="CI12" i="8"/>
  <c r="CJ12" i="8"/>
  <c r="CK12" i="8"/>
  <c r="CL12" i="8"/>
  <c r="DT12" i="8" s="1"/>
  <c r="CM12" i="8"/>
  <c r="CN12" i="8"/>
  <c r="CO12" i="8"/>
  <c r="CP12" i="8"/>
  <c r="CQ12" i="8"/>
  <c r="CR12" i="8"/>
  <c r="CS12" i="8"/>
  <c r="CT12" i="8"/>
  <c r="CU12" i="8"/>
  <c r="CV12" i="8"/>
  <c r="EE12" i="8"/>
  <c r="CW12" i="8"/>
  <c r="CX12" i="8"/>
  <c r="CY12" i="8"/>
  <c r="CZ12" i="8"/>
  <c r="DB12" i="8"/>
  <c r="DD12" i="8"/>
  <c r="DE12" i="8"/>
  <c r="DF12" i="8"/>
  <c r="DG12" i="8"/>
  <c r="DH12" i="8"/>
  <c r="DI12" i="8"/>
  <c r="EP41" i="8"/>
  <c r="EQ41" i="8"/>
  <c r="ER41" i="8"/>
  <c r="ES41" i="8"/>
  <c r="ET41" i="8"/>
  <c r="EU41" i="8"/>
  <c r="EV41" i="8"/>
  <c r="EW41" i="8"/>
  <c r="EX41" i="8"/>
  <c r="EY41" i="8"/>
  <c r="EZ41" i="8"/>
  <c r="FA41" i="8"/>
  <c r="FB41" i="8"/>
  <c r="FC41" i="8"/>
  <c r="FD41" i="8"/>
  <c r="FE41" i="8"/>
  <c r="FF41" i="8"/>
  <c r="FG41" i="8"/>
  <c r="FH41" i="8"/>
  <c r="FI41" i="8"/>
  <c r="FJ41" i="8"/>
  <c r="FK41" i="8"/>
  <c r="FL41" i="8"/>
  <c r="FM41" i="8"/>
  <c r="EP39" i="8"/>
  <c r="EQ39" i="8"/>
  <c r="ER39" i="8"/>
  <c r="ES39" i="8"/>
  <c r="ET39" i="8"/>
  <c r="EU39" i="8"/>
  <c r="EV39" i="8"/>
  <c r="EW39" i="8"/>
  <c r="EX39" i="8"/>
  <c r="EY39" i="8"/>
  <c r="EZ39" i="8"/>
  <c r="FA39" i="8"/>
  <c r="FB39" i="8"/>
  <c r="FC39" i="8"/>
  <c r="FD39" i="8"/>
  <c r="FE39" i="8"/>
  <c r="FF39" i="8"/>
  <c r="FG39" i="8"/>
  <c r="FH39" i="8"/>
  <c r="FI39" i="8"/>
  <c r="FJ39" i="8"/>
  <c r="FK39" i="8"/>
  <c r="FL39" i="8"/>
  <c r="FM39" i="8"/>
  <c r="EP40" i="8"/>
  <c r="EQ40" i="8"/>
  <c r="ER40" i="8"/>
  <c r="ES40" i="8"/>
  <c r="ET40" i="8"/>
  <c r="EU40" i="8"/>
  <c r="EV40" i="8"/>
  <c r="EW40" i="8"/>
  <c r="EX40" i="8"/>
  <c r="EY40" i="8"/>
  <c r="EZ40" i="8"/>
  <c r="FA40" i="8"/>
  <c r="FB40" i="8"/>
  <c r="FC40" i="8"/>
  <c r="FD40" i="8"/>
  <c r="FE40" i="8"/>
  <c r="FF40" i="8"/>
  <c r="FG40" i="8"/>
  <c r="FH40" i="8"/>
  <c r="FI40" i="8"/>
  <c r="FJ40" i="8"/>
  <c r="FK40" i="8"/>
  <c r="FL40" i="8"/>
  <c r="FM40" i="8"/>
  <c r="BE10" i="8"/>
  <c r="CE10" i="8"/>
  <c r="DM10" i="8"/>
  <c r="EP10" i="8"/>
  <c r="EQ10" i="8"/>
  <c r="ER10" i="8"/>
  <c r="ES10" i="8"/>
  <c r="ET10" i="8"/>
  <c r="EU10" i="8"/>
  <c r="EV10" i="8"/>
  <c r="EW10" i="8"/>
  <c r="EX10" i="8"/>
  <c r="EY10" i="8"/>
  <c r="EZ10" i="8"/>
  <c r="FA10" i="8"/>
  <c r="FB10" i="8"/>
  <c r="FC10" i="8"/>
  <c r="FD10" i="8"/>
  <c r="FE10" i="8"/>
  <c r="FF10" i="8"/>
  <c r="FG10" i="8"/>
  <c r="FH10" i="8"/>
  <c r="FI10" i="8"/>
  <c r="FJ10" i="8"/>
  <c r="FK10" i="8"/>
  <c r="FL10" i="8"/>
  <c r="FM10" i="8"/>
  <c r="GN10" i="8"/>
  <c r="GM10" i="8"/>
  <c r="GL10" i="8"/>
  <c r="GK10" i="8"/>
  <c r="GJ10" i="8"/>
  <c r="GI10" i="8"/>
  <c r="GH10" i="8"/>
  <c r="GG10" i="8"/>
  <c r="GF10" i="8"/>
  <c r="GE10" i="8"/>
  <c r="GD10" i="8"/>
  <c r="GC10" i="8"/>
  <c r="GB10" i="8"/>
  <c r="GA10" i="8"/>
  <c r="FZ10" i="8"/>
  <c r="FY10" i="8"/>
  <c r="FX10" i="8"/>
  <c r="FW10" i="8"/>
  <c r="FV10" i="8"/>
  <c r="FU10" i="8"/>
  <c r="FT10" i="8"/>
  <c r="FS10" i="8"/>
  <c r="FR10" i="8"/>
  <c r="FQ10" i="8"/>
  <c r="AG10" i="8"/>
  <c r="AH10" i="8"/>
  <c r="AI10" i="8"/>
  <c r="AJ10" i="8"/>
  <c r="AK10" i="8"/>
  <c r="AL10" i="8"/>
  <c r="AM10" i="8"/>
  <c r="AN10" i="8"/>
  <c r="AO10" i="8"/>
  <c r="AP10" i="8"/>
  <c r="AQ10" i="8"/>
  <c r="AR10" i="8"/>
  <c r="AS10" i="8"/>
  <c r="AT10" i="8"/>
  <c r="AU10" i="8"/>
  <c r="AV10" i="8"/>
  <c r="AW10" i="8"/>
  <c r="AX10" i="8"/>
  <c r="AY10" i="8"/>
  <c r="AZ10" i="8"/>
  <c r="BA10" i="8"/>
  <c r="BB10" i="8"/>
  <c r="BC10" i="8"/>
  <c r="CB10" i="8"/>
  <c r="DB10" i="8"/>
  <c r="EJ10" i="8"/>
  <c r="CA10" i="8"/>
  <c r="DA10" i="8"/>
  <c r="EI10" i="8"/>
  <c r="BZ10" i="8"/>
  <c r="CZ10" i="8"/>
  <c r="EH10" i="8"/>
  <c r="BY10" i="8"/>
  <c r="CY10" i="8"/>
  <c r="EG10" i="8"/>
  <c r="BX10" i="8"/>
  <c r="CX10" i="8"/>
  <c r="EF10" i="8"/>
  <c r="BW10" i="8"/>
  <c r="CW10" i="8"/>
  <c r="EE10" i="8"/>
  <c r="BV10" i="8"/>
  <c r="CV10" i="8"/>
  <c r="ED10" i="8"/>
  <c r="BU10" i="8"/>
  <c r="CU10" i="8"/>
  <c r="EC10" i="8"/>
  <c r="BT10" i="8"/>
  <c r="CT10" i="8"/>
  <c r="EB10" i="8"/>
  <c r="BS10" i="8"/>
  <c r="CS10" i="8"/>
  <c r="EA10" i="8"/>
  <c r="BR10" i="8"/>
  <c r="CR10" i="8"/>
  <c r="DZ10" i="8"/>
  <c r="BQ10" i="8"/>
  <c r="CQ10" i="8"/>
  <c r="DY10" i="8"/>
  <c r="BP10" i="8"/>
  <c r="CP10" i="8"/>
  <c r="DX10" i="8"/>
  <c r="BO10" i="8"/>
  <c r="CO10" i="8"/>
  <c r="DW10" i="8"/>
  <c r="BN10" i="8"/>
  <c r="CN10" i="8"/>
  <c r="DV10" i="8"/>
  <c r="BM10" i="8"/>
  <c r="CM10" i="8"/>
  <c r="DU10" i="8"/>
  <c r="BL10" i="8"/>
  <c r="CL10" i="8"/>
  <c r="DT10" i="8"/>
  <c r="BK10" i="8"/>
  <c r="CK10" i="8"/>
  <c r="DS10" i="8"/>
  <c r="BJ10" i="8"/>
  <c r="CJ10" i="8"/>
  <c r="DR10" i="8"/>
  <c r="BI10" i="8"/>
  <c r="CI10" i="8"/>
  <c r="DQ10" i="8"/>
  <c r="BH10" i="8"/>
  <c r="CH10" i="8"/>
  <c r="DP10" i="8"/>
  <c r="BG10" i="8"/>
  <c r="CG10" i="8"/>
  <c r="DO10" i="8"/>
  <c r="BF10" i="8"/>
  <c r="CF10" i="8"/>
  <c r="DN10" i="8"/>
  <c r="DL10" i="8"/>
  <c r="AC16" i="8"/>
  <c r="AC15" i="8"/>
  <c r="AC14" i="8"/>
  <c r="AC13" i="8"/>
  <c r="AC12" i="8"/>
  <c r="AB16" i="8"/>
  <c r="AB15" i="8"/>
  <c r="AB14" i="8"/>
  <c r="AB13" i="8"/>
  <c r="AB12" i="8"/>
  <c r="D12" i="8"/>
  <c r="D13" i="8"/>
  <c r="D14" i="8"/>
  <c r="D15" i="8"/>
  <c r="D16" i="8"/>
  <c r="D17" i="8"/>
  <c r="D18" i="8"/>
  <c r="D19" i="8"/>
  <c r="D20" i="8"/>
  <c r="D21" i="8"/>
  <c r="D22" i="8"/>
  <c r="D23" i="8"/>
  <c r="D24" i="8"/>
  <c r="D25" i="8"/>
  <c r="D26" i="8"/>
  <c r="D27" i="8"/>
  <c r="D28" i="8"/>
  <c r="D29" i="8"/>
  <c r="D30" i="8"/>
  <c r="D31" i="8"/>
  <c r="GC9" i="8"/>
  <c r="Z16" i="8"/>
  <c r="Z15" i="8"/>
  <c r="Z14" i="8"/>
  <c r="Z13" i="8"/>
  <c r="Z12" i="8"/>
  <c r="Y16" i="8"/>
  <c r="Y15" i="8"/>
  <c r="Y14" i="8"/>
  <c r="Y13" i="8"/>
  <c r="Y12" i="8"/>
  <c r="FO16" i="8"/>
  <c r="FO12" i="8"/>
  <c r="FO13" i="8"/>
  <c r="FO14" i="8"/>
  <c r="FO15" i="8"/>
  <c r="FB9" i="8"/>
  <c r="EN40" i="8"/>
  <c r="EN39" i="8"/>
  <c r="EN38" i="8"/>
  <c r="EN45" i="8"/>
  <c r="EN44" i="8"/>
  <c r="EN43" i="8"/>
  <c r="DY9" i="8"/>
  <c r="CQ9" i="8"/>
  <c r="DA16" i="8"/>
  <c r="DA15" i="8"/>
  <c r="DA14" i="8"/>
  <c r="DA13" i="8"/>
  <c r="DA12" i="8"/>
  <c r="AR9" i="8"/>
  <c r="EO45" i="8"/>
  <c r="EO44" i="8"/>
  <c r="EO43" i="8"/>
  <c r="EO42" i="8"/>
  <c r="AA16" i="8"/>
  <c r="AA15" i="8"/>
  <c r="AA14" i="8"/>
  <c r="AA13" i="8"/>
  <c r="AA12" i="8"/>
  <c r="DV12" i="8" l="1"/>
  <c r="EI13" i="8"/>
  <c r="EE13" i="8"/>
  <c r="EB15" i="8"/>
  <c r="EH12" i="8"/>
  <c r="AS12" i="8"/>
  <c r="FC12" i="8" s="1"/>
  <c r="GD12" i="8" s="1"/>
  <c r="AR12" i="8"/>
  <c r="DN12" i="8"/>
  <c r="DO13" i="8"/>
  <c r="EB14" i="8"/>
  <c r="DW14" i="8"/>
  <c r="DO14" i="8"/>
  <c r="EJ15" i="8"/>
  <c r="DW15" i="8"/>
  <c r="DU15" i="8"/>
  <c r="DO15" i="8"/>
  <c r="EJ16" i="8"/>
  <c r="AJ12" i="8"/>
  <c r="DN13" i="8"/>
  <c r="DZ15" i="8"/>
  <c r="DQ13" i="8"/>
  <c r="ES13" i="8"/>
  <c r="FT13" i="8" s="1"/>
  <c r="DX15" i="8"/>
  <c r="DS14" i="8"/>
  <c r="DZ12" i="8"/>
  <c r="AL12" i="8"/>
  <c r="EV12" i="8" s="1"/>
  <c r="FW12" i="8" s="1"/>
  <c r="DP12" i="8"/>
  <c r="AW13" i="8"/>
  <c r="EA15" i="8"/>
  <c r="FE16" i="8"/>
  <c r="GF16" i="8" s="1"/>
  <c r="EG12" i="8"/>
  <c r="EA12" i="8"/>
  <c r="AN12" i="8"/>
  <c r="EX12" i="8" s="1"/>
  <c r="FY12" i="8" s="1"/>
  <c r="DS12" i="8"/>
  <c r="EJ13" i="8"/>
  <c r="BB13" i="8"/>
  <c r="EB13" i="8"/>
  <c r="FI15" i="8"/>
  <c r="GJ15" i="8" s="1"/>
  <c r="DR15" i="8"/>
  <c r="EF16" i="8"/>
  <c r="BC12" i="8"/>
  <c r="BB12" i="8"/>
  <c r="FL12" i="8" s="1"/>
  <c r="GM12" i="8" s="1"/>
  <c r="BA12" i="8"/>
  <c r="AZ12" i="8"/>
  <c r="AY12" i="8"/>
  <c r="FI12" i="8" s="1"/>
  <c r="GJ12" i="8" s="1"/>
  <c r="AX12" i="8"/>
  <c r="FH12" i="8" s="1"/>
  <c r="GI12" i="8" s="1"/>
  <c r="AW12" i="8"/>
  <c r="AV12" i="8"/>
  <c r="AU12" i="8"/>
  <c r="FE12" i="8" s="1"/>
  <c r="GF12" i="8" s="1"/>
  <c r="AT12" i="8"/>
  <c r="FD12" i="8" s="1"/>
  <c r="GE12" i="8" s="1"/>
  <c r="AP12" i="8"/>
  <c r="AH12" i="8"/>
  <c r="AF12" i="8"/>
  <c r="EP12" i="8" s="1"/>
  <c r="FQ12" i="8" s="1"/>
  <c r="DW13" i="8"/>
  <c r="AK13" i="8"/>
  <c r="AH13" i="8"/>
  <c r="EJ14" i="8"/>
  <c r="DT14" i="8"/>
  <c r="DJ15" i="8"/>
  <c r="EG15" i="8"/>
  <c r="EF15" i="8"/>
  <c r="FA15" i="8"/>
  <c r="GB15" i="8" s="1"/>
  <c r="ED16" i="8"/>
  <c r="DV16" i="8"/>
  <c r="EW16" i="8"/>
  <c r="FX16" i="8" s="1"/>
  <c r="CC16" i="8"/>
  <c r="DX12" i="8"/>
  <c r="DY12" i="8"/>
  <c r="FG12" i="8"/>
  <c r="GH12" i="8" s="1"/>
  <c r="FK12" i="8"/>
  <c r="GL12" i="8" s="1"/>
  <c r="EG13" i="8"/>
  <c r="CC13" i="8"/>
  <c r="DU13" i="8"/>
  <c r="DT15" i="8"/>
  <c r="DJ12" i="8"/>
  <c r="AG15" i="8"/>
  <c r="EQ15" i="8" s="1"/>
  <c r="FR15" i="8" s="1"/>
  <c r="AF15" i="8"/>
  <c r="EP15" i="8" s="1"/>
  <c r="FQ15" i="8" s="1"/>
  <c r="AN15" i="8"/>
  <c r="EX15" i="8" s="1"/>
  <c r="FY15" i="8" s="1"/>
  <c r="AV15" i="8"/>
  <c r="AM15" i="8"/>
  <c r="EW15" i="8" s="1"/>
  <c r="FX15" i="8" s="1"/>
  <c r="AU15" i="8"/>
  <c r="FE15" i="8" s="1"/>
  <c r="GF15" i="8" s="1"/>
  <c r="BA15" i="8"/>
  <c r="FK15" i="8" s="1"/>
  <c r="GL15" i="8" s="1"/>
  <c r="AJ15" i="8"/>
  <c r="ET15" i="8" s="1"/>
  <c r="FU15" i="8" s="1"/>
  <c r="AR15" i="8"/>
  <c r="FB15" i="8" s="1"/>
  <c r="GC15" i="8" s="1"/>
  <c r="AZ15" i="8"/>
  <c r="FJ15" i="8" s="1"/>
  <c r="GK15" i="8" s="1"/>
  <c r="EJ12" i="8"/>
  <c r="FJ12" i="8"/>
  <c r="GK12" i="8" s="1"/>
  <c r="DY13" i="8"/>
  <c r="DR13" i="8"/>
  <c r="BC15" i="8"/>
  <c r="FM15" i="8" s="1"/>
  <c r="GN15" i="8" s="1"/>
  <c r="AI15" i="8"/>
  <c r="ES15" i="8" s="1"/>
  <c r="FT15" i="8" s="1"/>
  <c r="EC16" i="8"/>
  <c r="DR16" i="8"/>
  <c r="FG13" i="8"/>
  <c r="GH13" i="8" s="1"/>
  <c r="DM15" i="8"/>
  <c r="DQ16" i="8"/>
  <c r="EB16" i="8"/>
  <c r="DW16" i="8"/>
  <c r="FJ16" i="8"/>
  <c r="GK16" i="8" s="1"/>
  <c r="FF16" i="8"/>
  <c r="GG16" i="8" s="1"/>
  <c r="FB16" i="8"/>
  <c r="GC16" i="8" s="1"/>
  <c r="EX16" i="8"/>
  <c r="FY16" i="8" s="1"/>
  <c r="ET16" i="8"/>
  <c r="FU16" i="8" s="1"/>
  <c r="EI12" i="8"/>
  <c r="FM12" i="8"/>
  <c r="GN12" i="8" s="1"/>
  <c r="EF12" i="8"/>
  <c r="FF12" i="8"/>
  <c r="GG12" i="8" s="1"/>
  <c r="EZ12" i="8"/>
  <c r="GA12" i="8" s="1"/>
  <c r="ER12" i="8"/>
  <c r="FS12" i="8" s="1"/>
  <c r="EH13" i="8"/>
  <c r="DZ13" i="8"/>
  <c r="AX13" i="8"/>
  <c r="FH13" i="8" s="1"/>
  <c r="GI13" i="8" s="1"/>
  <c r="DT13" i="8"/>
  <c r="DO16" i="8"/>
  <c r="FA16" i="8"/>
  <c r="GB16" i="8" s="1"/>
  <c r="ES16" i="8"/>
  <c r="FT16" i="8" s="1"/>
  <c r="ED12" i="8"/>
  <c r="EB12" i="8"/>
  <c r="FB12" i="8"/>
  <c r="GC12" i="8" s="1"/>
  <c r="ET12" i="8"/>
  <c r="FU12" i="8" s="1"/>
  <c r="CC12" i="8"/>
  <c r="BA13" i="8"/>
  <c r="FK13" i="8" s="1"/>
  <c r="GL13" i="8" s="1"/>
  <c r="AS13" i="8"/>
  <c r="DP13" i="8"/>
  <c r="ED14" i="8"/>
  <c r="EC15" i="8"/>
  <c r="DS15" i="8"/>
  <c r="DQ15" i="8"/>
  <c r="DM16" i="8"/>
  <c r="BC16" i="8"/>
  <c r="FM16" i="8" s="1"/>
  <c r="GN16" i="8" s="1"/>
  <c r="AY16" i="8"/>
  <c r="FI16" i="8" s="1"/>
  <c r="GJ16" i="8" s="1"/>
  <c r="AT16" i="8"/>
  <c r="FD16" i="8" s="1"/>
  <c r="GE16" i="8" s="1"/>
  <c r="AP16" i="8"/>
  <c r="EZ16" i="8" s="1"/>
  <c r="GA16" i="8" s="1"/>
  <c r="AK16" i="8"/>
  <c r="EU16" i="8" s="1"/>
  <c r="FV16" i="8" s="1"/>
  <c r="AG16" i="8"/>
  <c r="DU12" i="8"/>
  <c r="DQ12" i="8"/>
  <c r="FC13" i="8"/>
  <c r="GD13" i="8" s="1"/>
  <c r="EF14" i="8"/>
  <c r="DM12" i="8"/>
  <c r="DJ13" i="8"/>
  <c r="DW12" i="8"/>
  <c r="DO12" i="8"/>
  <c r="FL13" i="8"/>
  <c r="GM13" i="8" s="1"/>
  <c r="EF13" i="8"/>
  <c r="FD13" i="8"/>
  <c r="GE13" i="8" s="1"/>
  <c r="EU13" i="8"/>
  <c r="FV13" i="8" s="1"/>
  <c r="DJ14" i="8"/>
  <c r="AG13" i="8"/>
  <c r="EQ13" i="8" s="1"/>
  <c r="FR13" i="8" s="1"/>
  <c r="CC15" i="8"/>
  <c r="FL16" i="8"/>
  <c r="GM16" i="8" s="1"/>
  <c r="EV16" i="8"/>
  <c r="FW16" i="8" s="1"/>
  <c r="AZ13" i="8"/>
  <c r="FJ13" i="8" s="1"/>
  <c r="GK13" i="8" s="1"/>
  <c r="AV13" i="8"/>
  <c r="FF13" i="8" s="1"/>
  <c r="GG13" i="8" s="1"/>
  <c r="AQ13" i="8"/>
  <c r="FA13" i="8" s="1"/>
  <c r="GB13" i="8" s="1"/>
  <c r="ER13" i="8"/>
  <c r="FS13" i="8" s="1"/>
  <c r="EZ13" i="8"/>
  <c r="GA13" i="8" s="1"/>
  <c r="AF14" i="8"/>
  <c r="EP14" i="8" s="1"/>
  <c r="FQ14" i="8" s="1"/>
  <c r="AG14" i="8"/>
  <c r="AH14" i="8"/>
  <c r="AI14" i="8"/>
  <c r="ES14" i="8" s="1"/>
  <c r="FT14" i="8" s="1"/>
  <c r="AJ14" i="8"/>
  <c r="ET14" i="8" s="1"/>
  <c r="FU14" i="8" s="1"/>
  <c r="AK14" i="8"/>
  <c r="EU14" i="8" s="1"/>
  <c r="FV14" i="8" s="1"/>
  <c r="AL14" i="8"/>
  <c r="EV14" i="8" s="1"/>
  <c r="FW14" i="8" s="1"/>
  <c r="AM14" i="8"/>
  <c r="EW14" i="8" s="1"/>
  <c r="FX14" i="8" s="1"/>
  <c r="AN14" i="8"/>
  <c r="EX14" i="8" s="1"/>
  <c r="FY14" i="8" s="1"/>
  <c r="AO14" i="8"/>
  <c r="EY14" i="8" s="1"/>
  <c r="FZ14" i="8" s="1"/>
  <c r="AP14" i="8"/>
  <c r="EZ14" i="8" s="1"/>
  <c r="GA14" i="8" s="1"/>
  <c r="AQ14" i="8"/>
  <c r="FA14" i="8" s="1"/>
  <c r="GB14" i="8" s="1"/>
  <c r="AR14" i="8"/>
  <c r="FB14" i="8" s="1"/>
  <c r="GC14" i="8" s="1"/>
  <c r="AS14" i="8"/>
  <c r="AT14" i="8"/>
  <c r="AU14" i="8"/>
  <c r="FE14" i="8" s="1"/>
  <c r="GF14" i="8" s="1"/>
  <c r="AV14" i="8"/>
  <c r="FF14" i="8" s="1"/>
  <c r="GG14" i="8" s="1"/>
  <c r="AW14" i="8"/>
  <c r="FG14" i="8" s="1"/>
  <c r="GH14" i="8" s="1"/>
  <c r="AX14" i="8"/>
  <c r="AY14" i="8"/>
  <c r="FI14" i="8" s="1"/>
  <c r="GJ14" i="8" s="1"/>
  <c r="AZ14" i="8"/>
  <c r="FJ14" i="8" s="1"/>
  <c r="GK14" i="8" s="1"/>
  <c r="BA14" i="8"/>
  <c r="FK14" i="8" s="1"/>
  <c r="GL14" i="8" s="1"/>
  <c r="BB14" i="8"/>
  <c r="FL14" i="8" s="1"/>
  <c r="GM14" i="8" s="1"/>
  <c r="BC14" i="8"/>
  <c r="FM14" i="8" s="1"/>
  <c r="GN14" i="8" s="1"/>
  <c r="FF15" i="8"/>
  <c r="GG15" i="8" s="1"/>
  <c r="EP16" i="8"/>
  <c r="FQ16" i="8" s="1"/>
  <c r="AF13" i="8"/>
  <c r="AJ13" i="8"/>
  <c r="ET13" i="8" s="1"/>
  <c r="FU13" i="8" s="1"/>
  <c r="AN13" i="8"/>
  <c r="EX13" i="8" s="1"/>
  <c r="FY13" i="8" s="1"/>
  <c r="AR13" i="8"/>
  <c r="FB13" i="8" s="1"/>
  <c r="GC13" i="8" s="1"/>
  <c r="CC14" i="8"/>
  <c r="EE15" i="8"/>
  <c r="FK16" i="8"/>
  <c r="GL16" i="8" s="1"/>
  <c r="FC16" i="8"/>
  <c r="GD16" i="8" s="1"/>
  <c r="AQ12" i="8"/>
  <c r="FA12" i="8" s="1"/>
  <c r="GB12" i="8" s="1"/>
  <c r="AO12" i="8"/>
  <c r="EY12" i="8" s="1"/>
  <c r="FZ12" i="8" s="1"/>
  <c r="AM12" i="8"/>
  <c r="EW12" i="8" s="1"/>
  <c r="FX12" i="8" s="1"/>
  <c r="AK12" i="8"/>
  <c r="EU12" i="8" s="1"/>
  <c r="FV12" i="8" s="1"/>
  <c r="AI12" i="8"/>
  <c r="ES12" i="8" s="1"/>
  <c r="FT12" i="8" s="1"/>
  <c r="BC13" i="8"/>
  <c r="FM13" i="8" s="1"/>
  <c r="GN13" i="8" s="1"/>
  <c r="AY13" i="8"/>
  <c r="FI13" i="8" s="1"/>
  <c r="GJ13" i="8" s="1"/>
  <c r="AU13" i="8"/>
  <c r="FE13" i="8" s="1"/>
  <c r="GF13" i="8" s="1"/>
  <c r="AO13" i="8"/>
  <c r="EY13" i="8" s="1"/>
  <c r="FZ13" i="8" s="1"/>
  <c r="AM13" i="8"/>
  <c r="EW13" i="8" s="1"/>
  <c r="FX13" i="8" s="1"/>
  <c r="AL13" i="8"/>
  <c r="EV13" i="8" s="1"/>
  <c r="FW13" i="8" s="1"/>
  <c r="EP13" i="8"/>
  <c r="FQ13" i="8" s="1"/>
  <c r="EI14" i="8"/>
  <c r="EG14" i="8"/>
  <c r="EE14" i="8"/>
  <c r="EC14" i="8"/>
  <c r="EA14" i="8"/>
  <c r="DY14" i="8"/>
  <c r="EQ14" i="8"/>
  <c r="FR14" i="8" s="1"/>
  <c r="ER14" i="8"/>
  <c r="FS14" i="8" s="1"/>
  <c r="FC14" i="8"/>
  <c r="GD14" i="8" s="1"/>
  <c r="FD14" i="8"/>
  <c r="GE14" i="8" s="1"/>
  <c r="FH14" i="8"/>
  <c r="GI14" i="8" s="1"/>
  <c r="EI15" i="8"/>
  <c r="EK15" i="8" s="1"/>
  <c r="DJ16" i="8"/>
  <c r="FH16" i="8"/>
  <c r="GI16" i="8" s="1"/>
  <c r="FG16" i="8"/>
  <c r="GH16" i="8" s="1"/>
  <c r="EY16" i="8"/>
  <c r="FZ16" i="8" s="1"/>
  <c r="DS16" i="8"/>
  <c r="EK16" i="8" s="1"/>
  <c r="GT16" i="8" s="1"/>
  <c r="EQ16" i="8"/>
  <c r="FR16" i="8" s="1"/>
  <c r="ER16" i="8"/>
  <c r="FS16" i="8" s="1"/>
  <c r="BB15" i="8"/>
  <c r="FL15" i="8" s="1"/>
  <c r="GM15" i="8" s="1"/>
  <c r="AX15" i="8"/>
  <c r="FH15" i="8" s="1"/>
  <c r="GI15" i="8" s="1"/>
  <c r="AT15" i="8"/>
  <c r="FD15" i="8" s="1"/>
  <c r="GE15" i="8" s="1"/>
  <c r="AP15" i="8"/>
  <c r="EZ15" i="8" s="1"/>
  <c r="GA15" i="8" s="1"/>
  <c r="AL15" i="8"/>
  <c r="EV15" i="8" s="1"/>
  <c r="FW15" i="8" s="1"/>
  <c r="AH15" i="8"/>
  <c r="ER15" i="8" s="1"/>
  <c r="FS15" i="8" s="1"/>
  <c r="AW15" i="8"/>
  <c r="FG15" i="8" s="1"/>
  <c r="GH15" i="8" s="1"/>
  <c r="AS15" i="8"/>
  <c r="FC15" i="8" s="1"/>
  <c r="GD15" i="8" s="1"/>
  <c r="AO15" i="8"/>
  <c r="EY15" i="8" s="1"/>
  <c r="FZ15" i="8" s="1"/>
  <c r="AK15" i="8"/>
  <c r="EU15" i="8" s="1"/>
  <c r="FV15" i="8" s="1"/>
  <c r="EL14" i="8" l="1"/>
  <c r="EM14" i="8" s="1"/>
  <c r="EL16" i="8"/>
  <c r="EK13" i="8"/>
  <c r="GT13" i="8" s="1"/>
  <c r="EL13" i="8"/>
  <c r="EM13" i="8" s="1"/>
  <c r="EL15" i="8"/>
  <c r="EM15" i="8" s="1"/>
  <c r="GO15" i="8"/>
  <c r="EK12" i="8"/>
  <c r="GT12" i="8" s="1"/>
  <c r="EL12" i="8"/>
  <c r="EM12" i="8" s="1"/>
  <c r="EM16" i="8"/>
  <c r="GO14" i="8"/>
  <c r="GQ14" i="8" s="1"/>
  <c r="EK14" i="8"/>
  <c r="GT14" i="8" s="1"/>
  <c r="GO16" i="8"/>
  <c r="GO13" i="8"/>
  <c r="GQ13" i="8" s="1"/>
  <c r="GO12" i="8"/>
  <c r="GQ12" i="8" s="1"/>
  <c r="GT15" i="8"/>
  <c r="GQ15" i="8" l="1"/>
  <c r="GR15" i="8" s="1"/>
  <c r="GQ16" i="8"/>
  <c r="GR13" i="8" s="1"/>
  <c r="GR12" i="8"/>
  <c r="GR16" i="8" l="1"/>
  <c r="GR14" i="8"/>
</calcChain>
</file>

<file path=xl/sharedStrings.xml><?xml version="1.0" encoding="utf-8"?>
<sst xmlns="http://schemas.openxmlformats.org/spreadsheetml/2006/main" count="79" uniqueCount="64">
  <si>
    <t>San Diego Gas &amp; Electric Company</t>
  </si>
  <si>
    <t>Contact Information</t>
  </si>
  <si>
    <t>Offer Information</t>
  </si>
  <si>
    <t>Will the project be able to provide flexible capacity and if so what category for each Month?</t>
  </si>
  <si>
    <t>Project Capacity (kW)</t>
  </si>
  <si>
    <t xml:space="preserve">Capacity Cost ($/kW-month) </t>
  </si>
  <si>
    <t>Maximum Capacity Payments from SDG&amp;E to Offeror</t>
  </si>
  <si>
    <t>Legal Entity Name that will sign the Contract</t>
  </si>
  <si>
    <t>Offer Number</t>
  </si>
  <si>
    <t>Variation Number</t>
  </si>
  <si>
    <t>Street Address 1</t>
  </si>
  <si>
    <t>Street Address 2</t>
  </si>
  <si>
    <t>City</t>
  </si>
  <si>
    <t>State</t>
  </si>
  <si>
    <t>Zip</t>
  </si>
  <si>
    <t>Primary Contact First Name</t>
  </si>
  <si>
    <t>Primary Contact Last Name</t>
  </si>
  <si>
    <t>Title</t>
  </si>
  <si>
    <t>Email Address</t>
  </si>
  <si>
    <t>Office Phone Number</t>
  </si>
  <si>
    <t>Cell Phone Number</t>
  </si>
  <si>
    <t>Fax Number</t>
  </si>
  <si>
    <t>Secondary Contact First Name</t>
  </si>
  <si>
    <t>Secondary Contact Last Name</t>
  </si>
  <si>
    <t xml:space="preserve">Total Expected Registrations </t>
  </si>
  <si>
    <t>Of the Total Expected Registrations, how many registrations will you need in addition to those you already have?</t>
  </si>
  <si>
    <t>Minimum Registrations Available for this Offer to be Accepted</t>
  </si>
  <si>
    <t>Residential Bid?</t>
  </si>
  <si>
    <t>RDRR or PDR?</t>
  </si>
  <si>
    <t>Local or System RA?</t>
  </si>
  <si>
    <t>Total</t>
  </si>
  <si>
    <t>Will your project require any permits, interconnection agreements, environmental studies, or additional land rights prior to operation?</t>
  </si>
  <si>
    <t>Is there any ongoing investigation or an investigation that has occurred within the last five years with respect to any alleged violation of any rule, regulation, or law associated with any commodity, securities, environmental, or financial market regarding any DR services you were/are providing?</t>
  </si>
  <si>
    <t>Are you going to use enabling technology with at least 90% of your PDR customers?</t>
  </si>
  <si>
    <t>Total Qualitative Score Adder</t>
  </si>
  <si>
    <t>Yes</t>
  </si>
  <si>
    <t>No Flex</t>
  </si>
  <si>
    <t>No</t>
  </si>
  <si>
    <t>SDGE's Cost of Capital:</t>
  </si>
  <si>
    <t>NPV Date</t>
  </si>
  <si>
    <t>Ranking of Offers</t>
  </si>
  <si>
    <t>Monthly RA Values ($/kW-month)</t>
  </si>
  <si>
    <t>RA Value ($/kW-mo) based on bid parameters</t>
  </si>
  <si>
    <t>RA Value ($) based on bid parameters and bid capacity</t>
  </si>
  <si>
    <t>Average Cost ($/kW-yr)</t>
  </si>
  <si>
    <t>PRM Multiplier</t>
  </si>
  <si>
    <t>A</t>
  </si>
  <si>
    <t>2018 DRAM RFO</t>
  </si>
  <si>
    <t>Local</t>
  </si>
  <si>
    <t>System</t>
  </si>
  <si>
    <t>Cat 1 Flex</t>
  </si>
  <si>
    <t>Cat 2 Flex</t>
  </si>
  <si>
    <t>Cat 3 Flex</t>
  </si>
  <si>
    <t>Do you expect a majority of your resource/customers to emit GHG emissions (batteries charging from the grid are not 100% efficient and so they need more charging energy then discharged energy thereby causing GHG emissions as opposed to digital thermostats that do not materially cause GHG emissions)?</t>
  </si>
  <si>
    <t>Have you willfully terminated or defaulted on a past DRAM PA, or submitted offers that demonstrated bidding behavior providing clear evidence of market manipulation or collusion?</t>
  </si>
  <si>
    <t>Have you not signed a DRAM PA when extended a shortlist offer, or delivered Supply Plans to the IOUs for DRAM totaling, in aggregate, less than 50% of the contracted capacity for all contracted months in 2017 that the IOUs have received Supply Plans for, at the time of offer submittal? If you don’t have a 2017 DRAM PA, have you delivered Supply Plans to the IOUs for DRAM totaling, in aggregate, less than 50% of the contracted capacity for both August and September 2016?</t>
  </si>
  <si>
    <t>If the cells are highlighted you must submit supporting documentation</t>
  </si>
  <si>
    <t>Answers that cause an increase in price</t>
  </si>
  <si>
    <t>Total X (1+ Total Qualitative Score Adder)</t>
  </si>
  <si>
    <t>NPV Total</t>
  </si>
  <si>
    <t>RA Value ($) - Maximum Contract Cost ($) X Qual Adder</t>
  </si>
  <si>
    <t>Evaluation Example</t>
  </si>
  <si>
    <t>Please Note: The numbers in this spreadsheet are randomly generated.  They have no basis in reality.  The point of this spreadsheet is to just provided a calculation example.</t>
  </si>
  <si>
    <t>NMV = [NPV(Benefits) - NPV(Cost) X Qual adder]/Total(Capacity) X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</si>
</sst>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5">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_);\(&quot;$&quot;#,##0\);\–_);&quot;–&quot;_)"/>
    <numFmt numFmtId="165" formatCode="0.0"/>
    <numFmt numFmtId="166" formatCode=";;;"/>
    <numFmt numFmtId="167" formatCode="_-* #,##0_-;\-* #,##0_-;_-* &quot;-&quot;_-;_-@_-"/>
    <numFmt numFmtId="168" formatCode="_-* #,##0.00_-;\-* #,##0.00_-;_-* &quot;-&quot;??_-;_-@_-"/>
    <numFmt numFmtId="169" formatCode="_(* #,##0.0_);_(* \(#,##0.0\);_(* &quot;-&quot;?_);_(@_)"/>
    <numFmt numFmtId="170" formatCode="d\.m\.yy"/>
    <numFmt numFmtId="171" formatCode="#,##0.0_);[Red]\(#,##0.0\)"/>
    <numFmt numFmtId="172" formatCode="&quot;$&quot;#,##0.0_);\(&quot;$&quot;#,##0.0\)"/>
    <numFmt numFmtId="173" formatCode="&quot;$&quot;\ \ \ #,##0;&quot;$&quot;\ \ \(#,##0\)"/>
    <numFmt numFmtId="174" formatCode="#,##0.00&quot; $&quot;;\-#,##0.00&quot; $&quot;"/>
    <numFmt numFmtId="175" formatCode="0.00;[Red]0.00"/>
    <numFmt numFmtId="176" formatCode="#,##0.00&quot; F&quot;_);\(#,##0.00&quot; F&quot;\)"/>
    <numFmt numFmtId="177" formatCode="_(* #,##0.00000_);_(* \(#,##0.00000\);_(* &quot;-&quot;??_);_(@_)"/>
    <numFmt numFmtId="178" formatCode="&quot;$&quot;#,##0.00&quot;(l)&quot;_);\(&quot;$&quot;#,##0.00&quot;(l)&quot;\)"/>
    <numFmt numFmtId="179" formatCode="&quot;$&quot;#,\);\(&quot;$&quot;#,##0\)"/>
    <numFmt numFmtId="180" formatCode="[Blue]0%"/>
    <numFmt numFmtId="181" formatCode="_(* #,##0.00_);_(* \(#,##0.00\);_(* &quot;-&quot;_);_(@_)"/>
    <numFmt numFmtId="182" formatCode="0.0%"/>
    <numFmt numFmtId="183" formatCode="0.0000"/>
    <numFmt numFmtId="184" formatCode="#,##0.0_);\(#,##0.0\)"/>
    <numFmt numFmtId="185" formatCode="&quot;$&quot;#,##0.0;\(&quot;$&quot;#,##0.0\);&quot;$&quot;#,##0.0"/>
    <numFmt numFmtId="186" formatCode="&quot;$&quot;#,##0.000_);\(&quot;$&quot;#,##0.000\)"/>
    <numFmt numFmtId="187" formatCode="hh:mm"/>
    <numFmt numFmtId="188" formatCode="00000"/>
    <numFmt numFmtId="189" formatCode="#,##0.00000_);\(#,##0.00000\)"/>
    <numFmt numFmtId="190" formatCode="&quot;$&quot;#,##0\ ;\(&quot;$&quot;#,##0\)"/>
    <numFmt numFmtId="191" formatCode="0.000"/>
    <numFmt numFmtId="192" formatCode="_(* #,##0_);_(* \(#,##0\);_(* &quot;-&quot;??_);_(@_)"/>
    <numFmt numFmtId="193" formatCode="m/d"/>
    <numFmt numFmtId="194" formatCode="mm/dd/yy"/>
    <numFmt numFmtId="195" formatCode="&quot;$&quot;#,##0"/>
    <numFmt numFmtId="196" formatCode="#,##0.0000_);\(#,##0.0000\)"/>
    <numFmt numFmtId="197" formatCode="#,##0.00;[Red]#,##0.00"/>
    <numFmt numFmtId="198" formatCode="0.0\x"/>
    <numFmt numFmtId="199" formatCode="_-* #,##0.00\ [$€-1]_-;\-* #,##0.00\ [$€-1]_-;_-* &quot;-&quot;??\ [$€-1]_-"/>
    <numFmt numFmtId="200" formatCode="\«#,##0;_(* #,##0;_(* &quot;-&quot;??_);_(@_)"/>
    <numFmt numFmtId="201" formatCode="yyyy"/>
    <numFmt numFmtId="202" formatCode="mm/dd/yy;@"/>
    <numFmt numFmtId="203" formatCode="_(&quot;$&quot;* #,##0_);_(&quot;$&quot;* \(#,##0\);_(&quot;$&quot;* &quot;-&quot;??_);_(@_)"/>
    <numFmt numFmtId="204" formatCode="0.00%;\(0.00%\)"/>
    <numFmt numFmtId="205" formatCode="[Blue]0.0%"/>
    <numFmt numFmtId="206" formatCode="_(&quot;$&quot;* #,##0.0_);_(&quot;$&quot;* \(#,##0.0\);_(&quot;$&quot;* &quot;-&quot;??_);_(@_)"/>
    <numFmt numFmtId="207" formatCode="&quot;$&quot;#,##0.00"/>
    <numFmt numFmtId="208" formatCode="[$-409]mmm\-yy;@"/>
    <numFmt numFmtId="209" formatCode="_(* #,##0.0\x_);_(* \(#,##0.0\x\);_(* &quot;-&quot;??_);_(@_)"/>
    <numFmt numFmtId="210" formatCode="&quot;$&quot;#,##0.0"/>
    <numFmt numFmtId="211" formatCode="0.00_);\(0.00\);0.00_);@_)"/>
    <numFmt numFmtId="212" formatCode="0.0;[Red]0.0"/>
    <numFmt numFmtId="213" formatCode="#,##0.0\x_);\(#,##0.0\x\);&quot;-x&quot;_);@_)"/>
    <numFmt numFmtId="214" formatCode="0.000%"/>
    <numFmt numFmtId="215" formatCode="General_)"/>
    <numFmt numFmtId="216" formatCode="0.00_);\(0.00\)"/>
    <numFmt numFmtId="217" formatCode="_-* #,##0.0_-;\-* #,##0.0_-;_-* &quot;-&quot;??_-;_-@_-"/>
    <numFmt numFmtId="218" formatCode="0_);\(0\)"/>
    <numFmt numFmtId="219" formatCode="#,##0.0"/>
    <numFmt numFmtId="220" formatCode="0.000000"/>
    <numFmt numFmtId="221" formatCode="#,##0.000"/>
    <numFmt numFmtId="222" formatCode="_(&quot;$&quot;* #,##0.00_);_(&quot;$&quot;* \(#,##0.00\);_(* &quot;-&quot;_);_(@_)"/>
    <numFmt numFmtId="223" formatCode="_(&quot;$&quot;* #,##0.0_);_(&quot;$&quot;* \(#,##0.0\);_(* &quot;-&quot;_);_(@_)"/>
    <numFmt numFmtId="224" formatCode="_(* #,##0.0_);_(* \(#,##0.0\);_(* &quot;-&quot;_);_(@_)"/>
    <numFmt numFmtId="225" formatCode="#,##0&quot; $&quot;;\-#,##0&quot; $&quot;"/>
    <numFmt numFmtId="226" formatCode="#,##0&quot; $&quot;;[Red]\-#,##0&quot; $&quot;"/>
    <numFmt numFmtId="227" formatCode="_(* #,##0.0_);_(* \(#,##0.0\);_(* &quot;-&quot;??_);_(@_)"/>
    <numFmt numFmtId="228" formatCode="0.000_);\(0.000\)"/>
    <numFmt numFmtId="229" formatCode="&quot;Yes&quot;;;\ &quot;No&quot;"/>
    <numFmt numFmtId="230" formatCode="mmm"/>
    <numFmt numFmtId="231" formatCode="#,##0;\(#,##0\)"/>
  </numFmts>
  <fonts count="9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name val="Tahoma"/>
      <family val="2"/>
    </font>
    <font>
      <sz val="16"/>
      <name val="Tahoma"/>
      <family val="2"/>
    </font>
    <font>
      <sz val="22"/>
      <name val="Tahoma"/>
      <family val="2"/>
    </font>
    <font>
      <sz val="12"/>
      <name val="Arial"/>
      <family val="2"/>
    </font>
    <font>
      <sz val="12"/>
      <color rgb="FF00B050"/>
      <name val="Garamond"/>
      <family val="1"/>
    </font>
    <font>
      <sz val="16"/>
      <color theme="0"/>
      <name val="Arial"/>
      <family val="2"/>
    </font>
    <font>
      <sz val="12"/>
      <color rgb="FF008000"/>
      <name val="Arial"/>
      <family val="2"/>
    </font>
    <font>
      <b/>
      <sz val="12"/>
      <color rgb="FF0070C0"/>
      <name val="Garamond"/>
      <family val="1"/>
    </font>
    <font>
      <b/>
      <sz val="12"/>
      <name val="Garamond"/>
      <family val="1"/>
    </font>
    <font>
      <u/>
      <sz val="10"/>
      <color theme="10"/>
      <name val="Arial"/>
      <family val="2"/>
    </font>
    <font>
      <sz val="12"/>
      <color rgb="FF0070C0"/>
      <name val="Garamond"/>
      <family val="1"/>
    </font>
    <font>
      <b/>
      <sz val="12"/>
      <color theme="1"/>
      <name val="Calibri"/>
      <family val="2"/>
      <scheme val="minor"/>
    </font>
    <font>
      <sz val="10"/>
      <color indexed="11"/>
      <name val="Arial"/>
      <family val="2"/>
    </font>
    <font>
      <i/>
      <sz val="10"/>
      <color indexed="12"/>
      <name val="Arial"/>
      <family val="2"/>
    </font>
    <font>
      <i/>
      <sz val="10"/>
      <color indexed="10"/>
      <name val="Arial"/>
      <family val="2"/>
    </font>
    <font>
      <sz val="10"/>
      <name val="Times New Roman"/>
      <family val="1"/>
    </font>
    <font>
      <u/>
      <sz val="8.4"/>
      <color indexed="12"/>
      <name val="Arial"/>
      <family val="2"/>
    </font>
    <font>
      <sz val="8"/>
      <name val="Arial"/>
      <family val="2"/>
    </font>
    <font>
      <sz val="8"/>
      <name val="Times"/>
      <family val="1"/>
    </font>
    <font>
      <sz val="9"/>
      <name val="Palatino"/>
      <family val="1"/>
    </font>
    <font>
      <sz val="8"/>
      <name val="Times New Roman"/>
      <family val="1"/>
    </font>
    <font>
      <sz val="9"/>
      <name val="Helv"/>
    </font>
    <font>
      <b/>
      <sz val="10"/>
      <name val="Arial"/>
      <family val="2"/>
    </font>
    <font>
      <sz val="8"/>
      <color indexed="8"/>
      <name val="Arial"/>
      <family val="2"/>
    </font>
    <font>
      <sz val="8"/>
      <color indexed="12"/>
      <name val="Arial"/>
      <family val="2"/>
    </font>
    <font>
      <sz val="10"/>
      <color indexed="12"/>
      <name val="Times New Roman"/>
      <family val="1"/>
    </font>
    <font>
      <u val="singleAccounting"/>
      <sz val="10"/>
      <name val="Arial"/>
      <family val="2"/>
    </font>
    <font>
      <b/>
      <sz val="8"/>
      <name val="Times New Roman"/>
      <family val="1"/>
    </font>
    <font>
      <sz val="8"/>
      <name val="Helv"/>
    </font>
    <font>
      <sz val="12"/>
      <name val="Times New Roman"/>
      <family val="1"/>
    </font>
    <font>
      <sz val="11"/>
      <color indexed="8"/>
      <name val="Calibri"/>
      <family val="2"/>
    </font>
    <font>
      <sz val="11"/>
      <name val="Book Antiqua"/>
      <family val="1"/>
    </font>
    <font>
      <sz val="10"/>
      <color indexed="8"/>
      <name val="Arial"/>
      <family val="2"/>
    </font>
    <font>
      <u/>
      <sz val="8"/>
      <color indexed="12"/>
      <name val="Times New Roman"/>
      <family val="1"/>
    </font>
    <font>
      <sz val="10"/>
      <name val="MS Sans Serif"/>
      <family val="2"/>
    </font>
    <font>
      <sz val="8"/>
      <color indexed="12"/>
      <name val="Times New Roman"/>
      <family val="1"/>
    </font>
    <font>
      <sz val="10"/>
      <name val="Helv"/>
    </font>
    <font>
      <u val="doubleAccounting"/>
      <sz val="10"/>
      <name val="Arial"/>
      <family val="2"/>
    </font>
    <font>
      <sz val="8"/>
      <color indexed="17"/>
      <name val="Arial"/>
      <family val="2"/>
    </font>
    <font>
      <b/>
      <sz val="8"/>
      <name val="Arial"/>
      <family val="2"/>
    </font>
    <font>
      <b/>
      <sz val="12"/>
      <name val="Arial"/>
      <family val="2"/>
    </font>
    <font>
      <b/>
      <sz val="10"/>
      <color indexed="10"/>
      <name val="Arial"/>
      <family val="2"/>
    </font>
    <font>
      <b/>
      <sz val="18"/>
      <name val="Arial"/>
      <family val="2"/>
    </font>
    <font>
      <b/>
      <i/>
      <sz val="22"/>
      <name val="Times New Roman"/>
      <family val="1"/>
    </font>
    <font>
      <sz val="10"/>
      <color indexed="12"/>
      <name val="Arial"/>
      <family val="2"/>
    </font>
    <font>
      <u/>
      <sz val="7.5"/>
      <color indexed="12"/>
      <name val="Arial"/>
      <family val="2"/>
    </font>
    <font>
      <sz val="18"/>
      <color indexed="17"/>
      <name val="Arial"/>
      <family val="2"/>
    </font>
    <font>
      <sz val="7"/>
      <name val="Small Fonts"/>
      <family val="2"/>
    </font>
    <font>
      <sz val="10"/>
      <name val="MS Serif"/>
      <family val="1"/>
    </font>
    <font>
      <sz val="11"/>
      <name val="Tms Rmn"/>
    </font>
    <font>
      <sz val="11"/>
      <name val="Calibri"/>
      <family val="2"/>
    </font>
    <font>
      <sz val="10"/>
      <color theme="1"/>
      <name val="Calibri"/>
      <family val="2"/>
      <scheme val="minor"/>
    </font>
    <font>
      <sz val="10"/>
      <name val="Palatino"/>
      <family val="1"/>
    </font>
    <font>
      <sz val="8"/>
      <color indexed="8"/>
      <name val="Times New Roman"/>
      <family val="1"/>
    </font>
    <font>
      <b/>
      <i/>
      <sz val="10"/>
      <color indexed="8"/>
      <name val="ARIAL"/>
      <family val="2"/>
    </font>
    <font>
      <b/>
      <sz val="10"/>
      <color indexed="9"/>
      <name val="Arial"/>
      <family val="2"/>
    </font>
    <font>
      <b/>
      <sz val="11"/>
      <color indexed="21"/>
      <name val="Arial"/>
      <family val="2"/>
    </font>
    <font>
      <b/>
      <sz val="22"/>
      <color indexed="21"/>
      <name val="Times New Roman"/>
      <family val="1"/>
    </font>
    <font>
      <sz val="10"/>
      <color indexed="16"/>
      <name val="Helvetica-Black"/>
    </font>
    <font>
      <sz val="22"/>
      <name val="UBSHeadline"/>
      <family val="1"/>
    </font>
    <font>
      <sz val="10"/>
      <color indexed="10"/>
      <name val="Arial"/>
      <family val="2"/>
    </font>
    <font>
      <sz val="10"/>
      <color indexed="14"/>
      <name val="Arial"/>
      <family val="2"/>
    </font>
    <font>
      <sz val="10"/>
      <name val="Times"/>
      <family val="1"/>
    </font>
    <font>
      <strike/>
      <sz val="10"/>
      <name val="Arial"/>
      <family val="2"/>
    </font>
    <font>
      <sz val="8"/>
      <color indexed="9"/>
      <name val="Arial"/>
      <family val="2"/>
    </font>
    <font>
      <i/>
      <sz val="8"/>
      <name val="Arial"/>
      <family val="2"/>
    </font>
    <font>
      <b/>
      <sz val="8"/>
      <color indexed="9"/>
      <name val="Arial"/>
      <family val="2"/>
    </font>
    <font>
      <b/>
      <sz val="8"/>
      <color indexed="8"/>
      <name val="Arial"/>
      <family val="2"/>
    </font>
    <font>
      <b/>
      <u/>
      <sz val="8"/>
      <name val="Arial"/>
      <family val="2"/>
    </font>
    <font>
      <b/>
      <sz val="16"/>
      <name val="Arial"/>
      <family val="2"/>
    </font>
    <font>
      <i/>
      <sz val="8"/>
      <color indexed="8"/>
      <name val="Arial"/>
      <family val="2"/>
    </font>
    <font>
      <b/>
      <sz val="14"/>
      <name val="Arial"/>
      <family val="2"/>
    </font>
    <font>
      <sz val="8"/>
      <color indexed="39"/>
      <name val="Arial"/>
      <family val="2"/>
    </font>
    <font>
      <sz val="7"/>
      <name val="Arial"/>
      <family val="2"/>
    </font>
    <font>
      <b/>
      <sz val="11"/>
      <color indexed="43"/>
      <name val="Arial"/>
      <family val="2"/>
    </font>
    <font>
      <b/>
      <sz val="9"/>
      <name val="Palatino"/>
      <family val="1"/>
    </font>
    <font>
      <sz val="9"/>
      <color indexed="21"/>
      <name val="Helvetica-Black"/>
    </font>
    <font>
      <sz val="9"/>
      <name val="Helvetica-Black"/>
    </font>
    <font>
      <sz val="7"/>
      <name val="Palatino"/>
      <family val="1"/>
    </font>
    <font>
      <b/>
      <sz val="10"/>
      <name val="Times New Roman"/>
      <family val="1"/>
    </font>
    <font>
      <sz val="10"/>
      <name val="Frutiger 45 Light"/>
      <family val="2"/>
    </font>
    <font>
      <b/>
      <sz val="11"/>
      <name val="Times New Roman"/>
      <family val="1"/>
    </font>
    <font>
      <sz val="9"/>
      <name val="Times New Roman"/>
      <family val="1"/>
    </font>
    <font>
      <sz val="8"/>
      <color indexed="18"/>
      <name val="Times New Roman"/>
      <family val="1"/>
    </font>
    <font>
      <sz val="10"/>
      <color indexed="39"/>
      <name val="Arial"/>
      <family val="2"/>
    </font>
    <font>
      <b/>
      <sz val="10"/>
      <color indexed="8"/>
      <name val="Arial"/>
      <family val="2"/>
    </font>
    <font>
      <b/>
      <sz val="12"/>
      <color indexed="8"/>
      <name val="Arial"/>
      <family val="2"/>
    </font>
    <font>
      <b/>
      <sz val="16"/>
      <color indexed="23"/>
      <name val="Arial"/>
      <family val="2"/>
    </font>
    <font>
      <sz val="11"/>
      <color rgb="FF0070C0"/>
      <name val="Calibri"/>
      <family val="2"/>
      <scheme val="minor"/>
    </font>
    <font>
      <b/>
      <sz val="14"/>
      <color theme="1"/>
      <name val="Calibri"/>
      <family val="2"/>
      <scheme val="minor"/>
    </font>
    <font>
      <b/>
      <sz val="11"/>
      <color rgb="FF0070C0"/>
      <name val="Calibri"/>
      <family val="2"/>
      <scheme val="minor"/>
    </font>
    <font>
      <b/>
      <sz val="16"/>
      <color rgb="FFFF0000"/>
      <name val="Tahoma"/>
      <family val="2"/>
    </font>
  </fonts>
  <fills count="57">
    <fill>
      <patternFill patternType="none"/>
    </fill>
    <fill>
      <patternFill patternType="gray125"/>
    </fill>
    <fill>
      <patternFill patternType="solid">
        <fgColor theme="1"/>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rgb="FF7030A0"/>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indexed="44"/>
        <bgColor indexed="64"/>
      </patternFill>
    </fill>
    <fill>
      <patternFill patternType="solid">
        <fgColor indexed="22"/>
        <bgColor indexed="64"/>
      </patternFill>
    </fill>
    <fill>
      <patternFill patternType="lightGray">
        <fgColor indexed="15"/>
      </patternFill>
    </fill>
    <fill>
      <patternFill patternType="solid">
        <fgColor indexed="26"/>
        <bgColor indexed="64"/>
      </patternFill>
    </fill>
    <fill>
      <patternFill patternType="solid">
        <fgColor indexed="18"/>
        <bgColor indexed="18"/>
      </patternFill>
    </fill>
    <fill>
      <patternFill patternType="solid">
        <fgColor indexed="42"/>
        <bgColor indexed="64"/>
      </patternFill>
    </fill>
    <fill>
      <patternFill patternType="solid">
        <fgColor indexed="9"/>
        <bgColor indexed="64"/>
      </patternFill>
    </fill>
    <fill>
      <patternFill patternType="solid">
        <fgColor indexed="21"/>
        <bgColor indexed="64"/>
      </patternFill>
    </fill>
    <fill>
      <patternFill patternType="mediumGray">
        <fgColor indexed="22"/>
      </patternFill>
    </fill>
    <fill>
      <patternFill patternType="solid">
        <fgColor indexed="62"/>
        <bgColor indexed="64"/>
      </patternFill>
    </fill>
    <fill>
      <patternFill patternType="solid">
        <fgColor indexed="63"/>
        <bgColor indexed="64"/>
      </patternFill>
    </fill>
    <fill>
      <patternFill patternType="mediumGray">
        <fgColor indexed="55"/>
        <bgColor indexed="54"/>
      </patternFill>
    </fill>
    <fill>
      <patternFill patternType="solid">
        <fgColor indexed="16"/>
        <bgColor indexed="64"/>
      </patternFill>
    </fill>
    <fill>
      <patternFill patternType="solid">
        <fgColor indexed="8"/>
        <bgColor indexed="64"/>
      </patternFill>
    </fill>
    <fill>
      <patternFill patternType="solid">
        <fgColor indexed="43"/>
        <bgColor indexed="64"/>
      </patternFill>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solid">
        <fgColor indexed="54"/>
        <bgColor indexed="64"/>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35"/>
        <bgColor indexed="64"/>
      </patternFill>
    </fill>
    <fill>
      <patternFill patternType="solid">
        <fgColor rgb="FF0070C0"/>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double">
        <color indexed="64"/>
      </left>
      <right/>
      <top/>
      <bottom style="hair">
        <color indexed="64"/>
      </bottom>
      <diagonal/>
    </border>
    <border>
      <left style="thin">
        <color indexed="9"/>
      </left>
      <right style="thin">
        <color indexed="9"/>
      </right>
      <top style="thin">
        <color indexed="9"/>
      </top>
      <bottom style="thin">
        <color indexed="9"/>
      </bottom>
      <diagonal/>
    </border>
    <border>
      <left/>
      <right/>
      <top/>
      <bottom style="medium">
        <color indexed="8"/>
      </bottom>
      <diagonal/>
    </border>
    <border>
      <left/>
      <right style="thin">
        <color indexed="8"/>
      </right>
      <top style="thin">
        <color indexed="8"/>
      </top>
      <bottom/>
      <diagonal/>
    </border>
    <border>
      <left/>
      <right/>
      <top style="double">
        <color indexed="64"/>
      </top>
      <bottom style="double">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4"/>
      </bottom>
      <diagonal/>
    </border>
    <border>
      <left style="double">
        <color indexed="64"/>
      </left>
      <right style="double">
        <color indexed="64"/>
      </right>
      <top style="double">
        <color indexed="64"/>
      </top>
      <bottom style="double">
        <color indexed="64"/>
      </bottom>
      <diagonal/>
    </border>
    <border>
      <left style="thick">
        <color indexed="64"/>
      </left>
      <right/>
      <top style="thick">
        <color indexed="64"/>
      </top>
      <bottom style="thick">
        <color indexed="64"/>
      </bottom>
      <diagonal/>
    </border>
    <border>
      <left style="medium">
        <color indexed="64"/>
      </left>
      <right style="thin">
        <color indexed="64"/>
      </right>
      <top/>
      <bottom/>
      <diagonal/>
    </border>
    <border>
      <left style="thin">
        <color indexed="64"/>
      </left>
      <right/>
      <top style="thin">
        <color indexed="64"/>
      </top>
      <bottom/>
      <diagonal/>
    </border>
    <border>
      <left/>
      <right/>
      <top/>
      <bottom style="medium">
        <color indexed="64"/>
      </bottom>
      <diagonal/>
    </border>
    <border>
      <left/>
      <right/>
      <top style="medium">
        <color indexed="23"/>
      </top>
      <bottom style="medium">
        <color indexed="23"/>
      </bottom>
      <diagonal/>
    </border>
    <border>
      <left/>
      <right/>
      <top style="medium">
        <color indexed="64"/>
      </top>
      <bottom style="thin">
        <color indexed="64"/>
      </bottom>
      <diagonal/>
    </border>
    <border>
      <left style="thin">
        <color indexed="64"/>
      </left>
      <right/>
      <top/>
      <bottom/>
      <diagonal/>
    </border>
    <border>
      <left style="thin">
        <color indexed="8"/>
      </left>
      <right/>
      <top style="thin">
        <color indexed="8"/>
      </top>
      <bottom/>
      <diagonal/>
    </border>
    <border>
      <left/>
      <right/>
      <top style="double">
        <color indexed="0"/>
      </top>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19">
    <xf numFmtId="0" fontId="0" fillId="0" borderId="0"/>
    <xf numFmtId="9" fontId="1" fillId="0" borderId="0" applyFont="0" applyFill="0" applyBorder="0" applyAlignment="0" applyProtection="0"/>
    <xf numFmtId="0" fontId="1" fillId="0" borderId="0"/>
    <xf numFmtId="0" fontId="1" fillId="0" borderId="0"/>
    <xf numFmtId="0" fontId="10" fillId="13" borderId="4">
      <alignment horizontal="left" vertical="center" wrapText="1"/>
      <protection locked="0"/>
    </xf>
    <xf numFmtId="0" fontId="1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16" fillId="0" borderId="0" applyNumberFormat="0" applyFill="0" applyBorder="0" applyAlignment="0" applyProtection="0">
      <alignment vertical="top"/>
    </xf>
    <xf numFmtId="0" fontId="17" fillId="0" borderId="0" applyNumberFormat="0" applyFill="0" applyBorder="0" applyAlignment="0" applyProtection="0">
      <alignment vertical="top"/>
    </xf>
    <xf numFmtId="0" fontId="3" fillId="0" borderId="0" applyNumberFormat="0" applyFill="0" applyBorder="0" applyAlignment="0" applyProtection="0"/>
    <xf numFmtId="0" fontId="18" fillId="0" borderId="0" applyNumberFormat="0" applyFill="0" applyBorder="0" applyAlignment="0" applyProtection="0">
      <alignment vertical="top"/>
    </xf>
    <xf numFmtId="166" fontId="19" fillId="0" borderId="0" applyFont="0" applyFill="0" applyBorder="0" applyAlignment="0"/>
    <xf numFmtId="167" fontId="3" fillId="0" borderId="0" applyFont="0" applyFill="0" applyBorder="0" applyAlignment="0" applyProtection="0"/>
    <xf numFmtId="0" fontId="20" fillId="0" borderId="0" applyNumberFormat="0" applyFill="0" applyBorder="0" applyAlignment="0" applyProtection="0">
      <alignment vertical="top"/>
      <protection locked="0"/>
    </xf>
    <xf numFmtId="168" fontId="3" fillId="0" borderId="0" applyFont="0" applyFill="0" applyBorder="0" applyAlignment="0" applyProtection="0"/>
    <xf numFmtId="0" fontId="3" fillId="0" borderId="0" applyNumberFormat="0" applyFill="0" applyBorder="0" applyAlignment="0" applyProtection="0"/>
    <xf numFmtId="38" fontId="19" fillId="0" borderId="4"/>
    <xf numFmtId="169" fontId="21" fillId="0" borderId="0" applyFont="0" applyFill="0" applyBorder="0" applyProtection="0">
      <alignment horizontal="right"/>
    </xf>
    <xf numFmtId="170" fontId="19" fillId="16" borderId="6">
      <alignment horizontal="center" vertical="center"/>
    </xf>
    <xf numFmtId="0" fontId="22" fillId="0" borderId="0"/>
    <xf numFmtId="0" fontId="3" fillId="0" borderId="0" applyNumberFormat="0" applyFill="0" applyBorder="0" applyAlignment="0" applyProtection="0"/>
    <xf numFmtId="0" fontId="7" fillId="0" borderId="0" applyNumberFormat="0" applyFill="0" applyBorder="0" applyAlignment="0" applyProtection="0"/>
    <xf numFmtId="0" fontId="21" fillId="0" borderId="7" applyNumberFormat="0" applyFill="0" applyAlignment="0" applyProtection="0"/>
    <xf numFmtId="0" fontId="23" fillId="17" borderId="0">
      <alignment horizontal="left"/>
    </xf>
    <xf numFmtId="171" fontId="24" fillId="0" borderId="0" applyFont="0" applyFill="0" applyBorder="0" applyAlignment="0" applyProtection="0"/>
    <xf numFmtId="3" fontId="25" fillId="0" borderId="0" applyFill="0" applyBorder="0" applyProtection="0">
      <alignment horizontal="right"/>
    </xf>
    <xf numFmtId="0" fontId="26" fillId="0" borderId="0" applyNumberFormat="0" applyFont="0" applyAlignment="0"/>
    <xf numFmtId="172" fontId="27" fillId="0" borderId="8" applyNumberFormat="0" applyFill="0" applyBorder="0" applyAlignment="0" applyProtection="0">
      <alignment horizontal="right"/>
    </xf>
    <xf numFmtId="173" fontId="3" fillId="0" borderId="0" applyFont="0" applyFill="0" applyBorder="0" applyAlignment="0" applyProtection="0">
      <alignment horizontal="right"/>
    </xf>
    <xf numFmtId="172" fontId="28" fillId="0" borderId="8" applyNumberFormat="0" applyFill="0" applyBorder="0" applyAlignment="0" applyProtection="0">
      <alignment horizontal="right"/>
    </xf>
    <xf numFmtId="7" fontId="29" fillId="0" borderId="0">
      <alignment horizontal="right"/>
      <protection locked="0"/>
    </xf>
    <xf numFmtId="0" fontId="3" fillId="0" borderId="0" applyNumberFormat="0" applyFill="0" applyBorder="0" applyAlignment="0" applyProtection="0"/>
    <xf numFmtId="39" fontId="30" fillId="0" borderId="0" applyFont="0" applyFill="0" applyBorder="0" applyAlignment="0" applyProtection="0"/>
    <xf numFmtId="174" fontId="3" fillId="0" borderId="0" applyFill="0" applyBorder="0" applyAlignment="0"/>
    <xf numFmtId="174" fontId="3" fillId="0" borderId="0" applyFill="0" applyBorder="0" applyAlignment="0"/>
    <xf numFmtId="169" fontId="3" fillId="0" borderId="0" applyFill="0" applyBorder="0" applyAlignment="0"/>
    <xf numFmtId="175" fontId="3" fillId="0" borderId="0" applyFill="0" applyBorder="0" applyAlignment="0"/>
    <xf numFmtId="176" fontId="3" fillId="0" borderId="0" applyFill="0" applyBorder="0" applyAlignment="0"/>
    <xf numFmtId="174" fontId="3" fillId="0" borderId="0" applyFill="0" applyBorder="0" applyAlignment="0"/>
    <xf numFmtId="177" fontId="3" fillId="0" borderId="0" applyFill="0" applyBorder="0" applyAlignment="0"/>
    <xf numFmtId="174" fontId="3" fillId="0" borderId="0" applyFill="0" applyBorder="0" applyAlignment="0"/>
    <xf numFmtId="39" fontId="24" fillId="18" borderId="0" applyNumberFormat="0" applyFont="0" applyBorder="0" applyAlignment="0"/>
    <xf numFmtId="171" fontId="31" fillId="0" borderId="0" applyFont="0" applyFill="0" applyBorder="0" applyAlignment="0" applyProtection="0"/>
    <xf numFmtId="178" fontId="32" fillId="0" borderId="2">
      <alignment horizontal="right"/>
    </xf>
    <xf numFmtId="179" fontId="3" fillId="0" borderId="0"/>
    <xf numFmtId="179" fontId="3" fillId="0" borderId="0"/>
    <xf numFmtId="179" fontId="3" fillId="0" borderId="0"/>
    <xf numFmtId="179" fontId="3" fillId="0" borderId="0"/>
    <xf numFmtId="179" fontId="3" fillId="0" borderId="0"/>
    <xf numFmtId="179" fontId="3" fillId="0" borderId="0"/>
    <xf numFmtId="179" fontId="3" fillId="0" borderId="0"/>
    <xf numFmtId="179" fontId="3" fillId="0" borderId="0"/>
    <xf numFmtId="37" fontId="33" fillId="0" borderId="0"/>
    <xf numFmtId="174" fontId="3" fillId="0" borderId="0" applyFont="0" applyFill="0" applyBorder="0" applyAlignment="0" applyProtection="0"/>
    <xf numFmtId="180" fontId="32" fillId="0" borderId="0" applyFont="0" applyFill="0" applyBorder="0" applyAlignment="0" applyProtection="0"/>
    <xf numFmtId="181" fontId="33" fillId="0" borderId="0"/>
    <xf numFmtId="182" fontId="24" fillId="0" borderId="0" applyFont="0" applyFill="0" applyBorder="0" applyAlignment="0" applyProtection="0">
      <alignment horizontal="right"/>
    </xf>
    <xf numFmtId="183" fontId="24"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4" fontId="3" fillId="0" borderId="0" applyFont="0" applyFill="0" applyBorder="0" applyAlignment="0" applyProtection="0"/>
    <xf numFmtId="39"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0" fontId="3" fillId="0" borderId="0" applyNumberFormat="0" applyAlignment="0">
      <alignment horizontal="left"/>
    </xf>
    <xf numFmtId="185" fontId="24" fillId="0" borderId="0" applyFont="0" applyFill="0" applyBorder="0" applyAlignment="0" applyProtection="0">
      <protection locked="0"/>
    </xf>
    <xf numFmtId="186" fontId="33" fillId="0" borderId="0"/>
    <xf numFmtId="187" fontId="3" fillId="0" borderId="0" applyFont="0" applyFill="0" applyBorder="0" applyAlignment="0" applyProtection="0"/>
    <xf numFmtId="188" fontId="35" fillId="0" borderId="0" applyFont="0" applyFill="0" applyBorder="0" applyAlignment="0" applyProtection="0"/>
    <xf numFmtId="174" fontId="3" fillId="0" borderId="0" applyFont="0" applyFill="0" applyBorder="0" applyAlignment="0" applyProtection="0"/>
    <xf numFmtId="189" fontId="3" fillId="0" borderId="0" applyFont="0" applyFill="0" applyBorder="0" applyAlignment="0" applyProtection="0"/>
    <xf numFmtId="8" fontId="3" fillId="0" borderId="9">
      <protection locked="0"/>
    </xf>
    <xf numFmtId="180" fontId="32" fillId="0" borderId="0" applyFont="0" applyFill="0" applyBorder="0" applyAlignment="0" applyProtection="0">
      <alignment horizontal="right"/>
    </xf>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2" fontId="3" fillId="0" borderId="0" applyFont="0" applyFill="0" applyBorder="0" applyAlignment="0" applyProtection="0"/>
    <xf numFmtId="7" fontId="3" fillId="0" borderId="0" applyFont="0" applyFill="0" applyBorder="0" applyAlignment="0" applyProtection="0"/>
    <xf numFmtId="190"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191" fontId="3" fillId="0" borderId="0" applyFill="0" applyBorder="0">
      <alignment horizontal="right"/>
    </xf>
    <xf numFmtId="192" fontId="3" fillId="0" borderId="2" applyFill="0" applyBorder="0">
      <alignment horizontal="right"/>
    </xf>
    <xf numFmtId="193"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194" fontId="24" fillId="0" borderId="0" applyFont="0" applyFill="0" applyBorder="0" applyAlignment="0" applyProtection="0"/>
    <xf numFmtId="14" fontId="36" fillId="0" borderId="0" applyFill="0" applyBorder="0" applyAlignment="0"/>
    <xf numFmtId="14" fontId="3" fillId="0" borderId="0" applyFont="0" applyFill="0" applyBorder="0" applyAlignment="0" applyProtection="0"/>
    <xf numFmtId="14" fontId="37" fillId="0" borderId="0">
      <alignment horizontal="right"/>
      <protection locked="0"/>
    </xf>
    <xf numFmtId="14" fontId="31" fillId="0" borderId="0" applyFont="0" applyFill="0" applyBorder="0" applyAlignment="0" applyProtection="0">
      <alignment horizontal="center"/>
    </xf>
    <xf numFmtId="195" fontId="3" fillId="0" borderId="0" applyFont="0" applyFill="0" applyBorder="0" applyAlignment="0" applyProtection="0">
      <alignment horizontal="center"/>
    </xf>
    <xf numFmtId="38" fontId="38" fillId="0" borderId="10">
      <alignment vertical="center"/>
    </xf>
    <xf numFmtId="8" fontId="24" fillId="0" borderId="0" applyFont="0" applyFill="0" applyBorder="0" applyAlignment="0" applyProtection="0"/>
    <xf numFmtId="172" fontId="24" fillId="0" borderId="0"/>
    <xf numFmtId="172" fontId="39" fillId="0" borderId="0">
      <protection locked="0"/>
    </xf>
    <xf numFmtId="7" fontId="24" fillId="0" borderId="0"/>
    <xf numFmtId="196" fontId="3" fillId="0" borderId="0" applyFont="0" applyFill="0" applyBorder="0" applyAlignment="0" applyProtection="0"/>
    <xf numFmtId="197" fontId="40" fillId="0" borderId="0">
      <alignment horizontal="right"/>
      <protection locked="0"/>
    </xf>
    <xf numFmtId="6" fontId="24" fillId="0" borderId="0" applyFont="0" applyFill="0" applyBorder="0" applyAlignment="0" applyProtection="0"/>
    <xf numFmtId="198" fontId="24" fillId="0" borderId="11" applyNumberFormat="0" applyFont="0" applyFill="0" applyAlignment="0" applyProtection="0"/>
    <xf numFmtId="42" fontId="41" fillId="0" borderId="0" applyFill="0" applyBorder="0" applyAlignment="0" applyProtection="0"/>
    <xf numFmtId="174" fontId="3" fillId="0" borderId="0" applyFill="0" applyBorder="0" applyAlignment="0"/>
    <xf numFmtId="174" fontId="3" fillId="0" borderId="0" applyFill="0" applyBorder="0" applyAlignment="0"/>
    <xf numFmtId="174" fontId="3" fillId="0" borderId="0" applyFill="0" applyBorder="0" applyAlignment="0"/>
    <xf numFmtId="177" fontId="3" fillId="0" borderId="0" applyFill="0" applyBorder="0" applyAlignment="0"/>
    <xf numFmtId="174" fontId="3" fillId="0" borderId="0" applyFill="0" applyBorder="0" applyAlignment="0"/>
    <xf numFmtId="0" fontId="3" fillId="0" borderId="0" applyNumberFormat="0" applyAlignment="0">
      <alignment horizontal="left"/>
    </xf>
    <xf numFmtId="199"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0" fontId="21" fillId="0" borderId="12" applyFont="0" applyFill="0" applyBorder="0" applyAlignment="0" applyProtection="0"/>
    <xf numFmtId="200" fontId="21" fillId="0" borderId="0">
      <alignment horizontal="left"/>
    </xf>
    <xf numFmtId="192" fontId="35" fillId="0" borderId="0" applyFont="0" applyFill="0" applyBorder="0" applyAlignment="0" applyProtection="0"/>
    <xf numFmtId="201" fontId="3" fillId="0" borderId="0" applyFont="0" applyFill="0" applyBorder="0" applyAlignment="0" applyProtection="0">
      <alignment horizontal="center"/>
    </xf>
    <xf numFmtId="202" fontId="21" fillId="0" borderId="0" applyFont="0" applyFill="0" applyBorder="0" applyProtection="0">
      <alignment horizontal="right"/>
    </xf>
    <xf numFmtId="0" fontId="3" fillId="0" borderId="0"/>
    <xf numFmtId="172" fontId="21" fillId="0" borderId="13" applyNumberFormat="0" applyFont="0" applyFill="0" applyAlignment="0" applyProtection="0">
      <alignment horizontal="right"/>
    </xf>
    <xf numFmtId="172" fontId="42" fillId="0" borderId="8" applyNumberFormat="0" applyFill="0" applyBorder="0" applyAlignment="0" applyProtection="0">
      <alignment horizontal="right"/>
    </xf>
    <xf numFmtId="38" fontId="21" fillId="17" borderId="0" applyNumberFormat="0" applyBorder="0" applyAlignment="0" applyProtection="0"/>
    <xf numFmtId="203" fontId="3" fillId="0" borderId="0" applyFill="0" applyBorder="0" applyAlignment="0" applyProtection="0"/>
    <xf numFmtId="204" fontId="43" fillId="19" borderId="12" applyNumberFormat="0" applyFont="0" applyAlignment="0"/>
    <xf numFmtId="205" fontId="32" fillId="0" borderId="0" applyFont="0" applyFill="0" applyBorder="0" applyAlignment="0" applyProtection="0">
      <alignment horizontal="right"/>
    </xf>
    <xf numFmtId="206" fontId="3" fillId="0" borderId="0" applyNumberFormat="0" applyFill="0" applyBorder="0" applyProtection="0">
      <alignment horizontal="right"/>
    </xf>
    <xf numFmtId="0" fontId="44" fillId="0" borderId="14" applyNumberFormat="0" applyAlignment="0" applyProtection="0">
      <alignment horizontal="left" vertical="center"/>
    </xf>
    <xf numFmtId="0" fontId="44" fillId="0" borderId="15">
      <alignment horizontal="left" vertical="center"/>
    </xf>
    <xf numFmtId="49" fontId="45" fillId="0" borderId="12">
      <alignment horizontal="center"/>
    </xf>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184" fontId="40" fillId="0" borderId="0">
      <alignment horizontal="right"/>
    </xf>
    <xf numFmtId="184" fontId="40" fillId="0" borderId="0">
      <alignment horizontal="left"/>
    </xf>
    <xf numFmtId="174" fontId="3" fillId="0" borderId="0">
      <protection locked="0"/>
    </xf>
    <xf numFmtId="174" fontId="3" fillId="0" borderId="0">
      <protection locked="0"/>
    </xf>
    <xf numFmtId="0" fontId="47" fillId="0" borderId="16" applyNumberFormat="0" applyFill="0" applyBorder="0" applyAlignment="0" applyProtection="0">
      <alignment horizontal="left"/>
    </xf>
    <xf numFmtId="0" fontId="48" fillId="0" borderId="17" applyNumberFormat="0" applyFill="0" applyAlignment="0" applyProtection="0"/>
    <xf numFmtId="0" fontId="49" fillId="0" borderId="0" applyNumberFormat="0" applyFill="0" applyBorder="0" applyAlignment="0" applyProtection="0">
      <alignment vertical="top"/>
      <protection locked="0"/>
    </xf>
    <xf numFmtId="171" fontId="24" fillId="0" borderId="0" applyFont="0" applyFill="0" applyBorder="0" applyAlignment="0" applyProtection="0"/>
    <xf numFmtId="182" fontId="3" fillId="19" borderId="0"/>
    <xf numFmtId="10" fontId="3" fillId="19" borderId="0"/>
    <xf numFmtId="37" fontId="3" fillId="19" borderId="0"/>
    <xf numFmtId="10" fontId="21" fillId="19" borderId="12" applyNumberFormat="0" applyBorder="0" applyAlignment="0" applyProtection="0"/>
    <xf numFmtId="37" fontId="3" fillId="19" borderId="0"/>
    <xf numFmtId="0" fontId="3" fillId="20" borderId="18" applyBorder="0" applyAlignment="0" applyProtection="0"/>
    <xf numFmtId="207" fontId="3" fillId="0" borderId="0">
      <alignment horizontal="left"/>
    </xf>
    <xf numFmtId="174" fontId="3" fillId="0" borderId="0" applyFill="0" applyBorder="0" applyAlignment="0"/>
    <xf numFmtId="174" fontId="3" fillId="0" borderId="0" applyFill="0" applyBorder="0" applyAlignment="0"/>
    <xf numFmtId="174" fontId="3" fillId="0" borderId="0" applyFill="0" applyBorder="0" applyAlignment="0"/>
    <xf numFmtId="177" fontId="3" fillId="0" borderId="0" applyFill="0" applyBorder="0" applyAlignment="0"/>
    <xf numFmtId="174" fontId="3" fillId="0" borderId="0" applyFill="0" applyBorder="0" applyAlignment="0"/>
    <xf numFmtId="0" fontId="3" fillId="0" borderId="19" applyBorder="0"/>
    <xf numFmtId="184" fontId="50" fillId="21" borderId="0" applyNumberFormat="0" applyFont="0" applyFill="0" applyBorder="0" applyAlignment="0">
      <alignment horizontal="centerContinuous"/>
    </xf>
    <xf numFmtId="203" fontId="3" fillId="0" borderId="0" applyFill="0" applyBorder="0" applyAlignment="0" applyProtection="0"/>
    <xf numFmtId="208" fontId="21" fillId="0" borderId="0" applyFont="0" applyFill="0" applyBorder="0" applyProtection="0">
      <alignment horizontal="right"/>
    </xf>
    <xf numFmtId="0" fontId="3" fillId="0" borderId="0" applyNumberFormat="0">
      <alignment horizontal="right"/>
    </xf>
    <xf numFmtId="209" fontId="21" fillId="0" borderId="0" applyFill="0" applyBorder="0" applyProtection="0">
      <alignment horizontal="right"/>
    </xf>
    <xf numFmtId="210" fontId="3" fillId="0" borderId="0" applyFont="0" applyFill="0" applyBorder="0" applyAlignment="0" applyProtection="0"/>
    <xf numFmtId="211" fontId="3" fillId="0" borderId="0" applyFont="0" applyFill="0" applyBorder="0" applyAlignment="0" applyProtection="0"/>
    <xf numFmtId="212" fontId="3" fillId="0" borderId="0" applyFont="0" applyFill="0" applyBorder="0" applyAlignment="0" applyProtection="0"/>
    <xf numFmtId="213" fontId="19" fillId="0" borderId="0" applyFont="0" applyFill="0" applyBorder="0" applyAlignment="0" applyProtection="0"/>
    <xf numFmtId="37" fontId="51" fillId="0" borderId="0"/>
    <xf numFmtId="214" fontId="52" fillId="0" borderId="0"/>
    <xf numFmtId="215" fontId="53" fillId="0" borderId="0"/>
    <xf numFmtId="215" fontId="53" fillId="0" borderId="0"/>
    <xf numFmtId="215" fontId="53" fillId="0" borderId="0"/>
    <xf numFmtId="215" fontId="53" fillId="0" borderId="0"/>
    <xf numFmtId="215" fontId="53" fillId="0" borderId="0"/>
    <xf numFmtId="215" fontId="53" fillId="0" borderId="0"/>
    <xf numFmtId="215" fontId="53" fillId="0" borderId="0"/>
    <xf numFmtId="0" fontId="3" fillId="0" borderId="0"/>
    <xf numFmtId="0" fontId="3" fillId="0" borderId="0"/>
    <xf numFmtId="0" fontId="3" fillId="0" borderId="0"/>
    <xf numFmtId="0" fontId="3" fillId="0" borderId="0"/>
    <xf numFmtId="192" fontId="54" fillId="4" borderId="0"/>
    <xf numFmtId="0" fontId="3" fillId="0" borderId="0">
      <alignment vertical="top"/>
    </xf>
    <xf numFmtId="0" fontId="3" fillId="0" borderId="0"/>
    <xf numFmtId="0" fontId="55" fillId="0" borderId="0"/>
    <xf numFmtId="0" fontId="55" fillId="0" borderId="0"/>
    <xf numFmtId="0" fontId="3" fillId="0" borderId="0"/>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34" fillId="0" borderId="0"/>
    <xf numFmtId="0" fontId="34" fillId="0" borderId="0"/>
    <xf numFmtId="0" fontId="3" fillId="0" borderId="0"/>
    <xf numFmtId="0" fontId="56" fillId="0" borderId="0"/>
    <xf numFmtId="1" fontId="39" fillId="0" borderId="0">
      <alignment horizontal="right"/>
      <protection locked="0"/>
    </xf>
    <xf numFmtId="165" fontId="57" fillId="0" borderId="0">
      <alignment horizontal="right"/>
      <protection locked="0"/>
    </xf>
    <xf numFmtId="184" fontId="39" fillId="0" borderId="0">
      <protection locked="0"/>
    </xf>
    <xf numFmtId="2" fontId="57" fillId="0" borderId="0">
      <alignment horizontal="right"/>
      <protection locked="0"/>
    </xf>
    <xf numFmtId="2" fontId="39" fillId="0" borderId="0">
      <alignment horizontal="right"/>
      <protection locked="0"/>
    </xf>
    <xf numFmtId="3" fontId="3" fillId="0" borderId="0"/>
    <xf numFmtId="3" fontId="3" fillId="0" borderId="0"/>
    <xf numFmtId="3" fontId="3" fillId="0" borderId="0"/>
    <xf numFmtId="3" fontId="3" fillId="0" borderId="0"/>
    <xf numFmtId="3" fontId="3" fillId="0" borderId="0"/>
    <xf numFmtId="210" fontId="3" fillId="0" borderId="0" applyFill="0" applyBorder="0">
      <alignment horizontal="right"/>
    </xf>
    <xf numFmtId="216" fontId="3" fillId="0" borderId="0" applyFill="0" applyBorder="0">
      <alignment horizontal="right"/>
    </xf>
    <xf numFmtId="214" fontId="40" fillId="0" borderId="0" applyFill="0" applyBorder="0">
      <alignment horizontal="right"/>
    </xf>
    <xf numFmtId="0" fontId="40" fillId="0" borderId="20" applyNumberFormat="0" applyFont="0" applyFill="0" applyAlignment="0" applyProtection="0"/>
    <xf numFmtId="0" fontId="40" fillId="0" borderId="20" applyNumberFormat="0" applyFont="0" applyFill="0" applyAlignment="0" applyProtection="0"/>
    <xf numFmtId="40" fontId="36" fillId="22" borderId="0">
      <alignment horizontal="right"/>
    </xf>
    <xf numFmtId="0" fontId="58" fillId="19" borderId="0">
      <alignment horizontal="center"/>
    </xf>
    <xf numFmtId="0" fontId="59" fillId="23" borderId="3"/>
    <xf numFmtId="0" fontId="60" fillId="0" borderId="0" applyBorder="0">
      <alignment horizontal="centerContinuous"/>
    </xf>
    <xf numFmtId="0" fontId="61" fillId="0" borderId="0" applyBorder="0">
      <alignment horizontal="centerContinuous"/>
    </xf>
    <xf numFmtId="1" fontId="62" fillId="0" borderId="0" applyProtection="0">
      <alignment horizontal="right" vertical="center"/>
    </xf>
    <xf numFmtId="0" fontId="3" fillId="0" borderId="0">
      <alignment horizontal="left" wrapText="1"/>
    </xf>
    <xf numFmtId="184" fontId="33" fillId="0" borderId="0"/>
    <xf numFmtId="215" fontId="63" fillId="0" borderId="2">
      <alignment vertical="center"/>
    </xf>
    <xf numFmtId="182" fontId="24" fillId="0" borderId="0">
      <alignment horizontal="right"/>
    </xf>
    <xf numFmtId="182" fontId="3" fillId="0" borderId="0" applyFont="0" applyFill="0" applyBorder="0" applyAlignment="0" applyProtection="0"/>
    <xf numFmtId="176" fontId="3" fillId="0" borderId="0" applyFont="0" applyFill="0" applyBorder="0" applyAlignment="0" applyProtection="0"/>
    <xf numFmtId="217" fontId="3" fillId="0" borderId="0" applyFont="0" applyFill="0" applyBorder="0" applyAlignment="0" applyProtection="0"/>
    <xf numFmtId="182" fontId="3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2" fontId="3" fillId="0" borderId="0" applyFont="0" applyFill="0" applyBorder="0" applyAlignment="0" applyProtection="0"/>
    <xf numFmtId="9" fontId="34" fillId="0" borderId="0" applyFont="0" applyFill="0" applyBorder="0" applyAlignment="0" applyProtection="0"/>
    <xf numFmtId="182" fontId="3" fillId="0" borderId="0" applyFont="0" applyFill="0" applyBorder="0" applyAlignment="0" applyProtection="0"/>
    <xf numFmtId="9"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2" fontId="3" fillId="0" borderId="0"/>
    <xf numFmtId="10" fontId="3" fillId="0" borderId="0" applyFont="0" applyFill="0" applyBorder="0" applyAlignment="0" applyProtection="0"/>
    <xf numFmtId="214" fontId="3" fillId="0" borderId="0"/>
    <xf numFmtId="182" fontId="40" fillId="0" borderId="0"/>
    <xf numFmtId="182" fontId="39" fillId="0" borderId="0"/>
    <xf numFmtId="218" fontId="3" fillId="0" borderId="0"/>
    <xf numFmtId="10" fontId="39" fillId="0" borderId="0">
      <protection locked="0"/>
    </xf>
    <xf numFmtId="219" fontId="3" fillId="0" borderId="0" applyFont="0" applyFill="0" applyBorder="0" applyAlignment="0" applyProtection="0"/>
    <xf numFmtId="171" fontId="24" fillId="0" borderId="0" applyFont="0" applyFill="0" applyBorder="0" applyAlignment="0" applyProtection="0">
      <protection locked="0"/>
    </xf>
    <xf numFmtId="174" fontId="3" fillId="0" borderId="0" applyFill="0" applyBorder="0" applyAlignment="0"/>
    <xf numFmtId="174" fontId="3" fillId="0" borderId="0" applyFill="0" applyBorder="0" applyAlignment="0"/>
    <xf numFmtId="174" fontId="3" fillId="0" borderId="0" applyFill="0" applyBorder="0" applyAlignment="0"/>
    <xf numFmtId="177" fontId="3" fillId="0" borderId="0" applyFill="0" applyBorder="0" applyAlignment="0"/>
    <xf numFmtId="174" fontId="3" fillId="0" borderId="0" applyFill="0" applyBorder="0" applyAlignment="0"/>
    <xf numFmtId="38" fontId="24" fillId="0" borderId="0" applyFont="0" applyFill="0" applyBorder="0" applyAlignment="0" applyProtection="0"/>
    <xf numFmtId="186" fontId="40" fillId="0" borderId="0" applyProtection="0">
      <alignment horizontal="right"/>
    </xf>
    <xf numFmtId="186" fontId="40" fillId="0" borderId="0">
      <alignment horizontal="right"/>
      <protection locked="0"/>
    </xf>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0" fontId="3" fillId="0" borderId="21">
      <alignment horizontal="center"/>
    </xf>
    <xf numFmtId="3" fontId="38" fillId="0" borderId="0" applyFont="0" applyFill="0" applyBorder="0" applyAlignment="0" applyProtection="0"/>
    <xf numFmtId="0" fontId="38" fillId="24" borderId="0" applyNumberFormat="0" applyFont="0" applyBorder="0" applyAlignment="0" applyProtection="0"/>
    <xf numFmtId="0" fontId="64" fillId="0" borderId="0"/>
    <xf numFmtId="0" fontId="65" fillId="0" borderId="0" applyNumberFormat="0" applyFill="0" applyBorder="0" applyAlignment="0"/>
    <xf numFmtId="195" fontId="25" fillId="0" borderId="0" applyFill="0" applyBorder="0" applyProtection="0">
      <alignment horizontal="right"/>
    </xf>
    <xf numFmtId="194" fontId="32" fillId="0" borderId="0" applyNumberFormat="0" applyFill="0" applyBorder="0" applyAlignment="0" applyProtection="0">
      <alignment horizontal="left"/>
    </xf>
    <xf numFmtId="0" fontId="3" fillId="0" borderId="22">
      <alignment vertical="center"/>
    </xf>
    <xf numFmtId="0" fontId="66" fillId="0" borderId="23"/>
    <xf numFmtId="171" fontId="24" fillId="0" borderId="0" applyFont="0" applyFill="0" applyBorder="0" applyAlignment="0" applyProtection="0"/>
    <xf numFmtId="42" fontId="30" fillId="0" borderId="0" applyFill="0" applyBorder="0" applyAlignment="0" applyProtection="0"/>
    <xf numFmtId="0" fontId="56" fillId="0" borderId="0">
      <alignment horizontal="center"/>
    </xf>
    <xf numFmtId="0" fontId="67" fillId="0" borderId="0"/>
    <xf numFmtId="220" fontId="3" fillId="0" borderId="0">
      <alignment horizontal="left" wrapText="1"/>
    </xf>
    <xf numFmtId="4" fontId="21" fillId="0" borderId="0" applyFill="0" applyBorder="0" applyProtection="0">
      <alignment horizontal="right"/>
    </xf>
    <xf numFmtId="0" fontId="21" fillId="0" borderId="0" applyNumberFormat="0" applyFill="0" applyBorder="0" applyProtection="0">
      <alignment horizontal="left"/>
    </xf>
    <xf numFmtId="219" fontId="21" fillId="0" borderId="0" applyFill="0" applyBorder="0" applyProtection="0">
      <alignment horizontal="left" vertical="top" wrapText="1"/>
    </xf>
    <xf numFmtId="0" fontId="21" fillId="0" borderId="0" applyNumberFormat="0" applyFill="0" applyBorder="0" applyProtection="0">
      <alignment horizontal="left" vertical="top" wrapText="1"/>
    </xf>
    <xf numFmtId="0" fontId="21" fillId="0" borderId="0" applyNumberFormat="0" applyFill="0" applyBorder="0" applyProtection="0">
      <alignment horizontal="left" vertical="top" wrapText="1"/>
    </xf>
    <xf numFmtId="219" fontId="68" fillId="25" borderId="0" applyBorder="0" applyProtection="0">
      <alignment horizontal="left" vertical="top" wrapText="1"/>
    </xf>
    <xf numFmtId="219" fontId="69" fillId="0" borderId="0" applyFill="0" applyBorder="0" applyProtection="0">
      <alignment horizontal="left" vertical="top" wrapText="1"/>
    </xf>
    <xf numFmtId="0" fontId="70" fillId="25" borderId="0" applyNumberFormat="0" applyBorder="0" applyProtection="0">
      <alignment vertical="top" wrapText="1"/>
    </xf>
    <xf numFmtId="0" fontId="71" fillId="26" borderId="0" applyNumberFormat="0" applyBorder="0" applyProtection="0">
      <alignment vertical="top" wrapText="1"/>
    </xf>
    <xf numFmtId="219" fontId="72" fillId="0" borderId="0" applyFill="0" applyBorder="0" applyProtection="0">
      <alignment horizontal="left" wrapText="1"/>
    </xf>
    <xf numFmtId="3" fontId="43" fillId="0" borderId="0" applyFill="0" applyBorder="0" applyProtection="0">
      <alignment horizontal="left" wrapText="1"/>
    </xf>
    <xf numFmtId="0" fontId="73" fillId="0" borderId="16" applyNumberFormat="0" applyFill="0" applyProtection="0">
      <alignment horizontal="left" vertical="top" wrapText="1"/>
    </xf>
    <xf numFmtId="194" fontId="21" fillId="0" borderId="0" applyFill="0" applyBorder="0" applyProtection="0">
      <alignment horizontal="left" wrapText="1"/>
    </xf>
    <xf numFmtId="219" fontId="43" fillId="0" borderId="0" applyFill="0" applyBorder="0" applyProtection="0">
      <alignment horizontal="center" wrapText="1"/>
    </xf>
    <xf numFmtId="219" fontId="72" fillId="0" borderId="0" applyFill="0" applyBorder="0" applyProtection="0">
      <alignment horizontal="center" wrapText="1"/>
    </xf>
    <xf numFmtId="219" fontId="74" fillId="26" borderId="0" applyBorder="0" applyProtection="0">
      <alignment horizontal="left" wrapText="1"/>
    </xf>
    <xf numFmtId="0" fontId="43" fillId="0" borderId="0" applyNumberFormat="0" applyFill="0" applyBorder="0" applyProtection="0">
      <alignment horizontal="left" vertical="top" wrapText="1"/>
    </xf>
    <xf numFmtId="0" fontId="43" fillId="0" borderId="0" applyNumberFormat="0" applyFill="0" applyBorder="0" applyProtection="0">
      <alignment horizontal="left" wrapText="1"/>
    </xf>
    <xf numFmtId="0" fontId="43" fillId="0" borderId="0" applyNumberFormat="0" applyFill="0" applyBorder="0" applyProtection="0">
      <alignment horizontal="left"/>
    </xf>
    <xf numFmtId="0" fontId="43" fillId="0" borderId="0" applyNumberFormat="0" applyFill="0" applyBorder="0" applyProtection="0">
      <alignment horizontal="right" vertical="top" wrapText="1"/>
    </xf>
    <xf numFmtId="0" fontId="43" fillId="0" borderId="0" applyNumberFormat="0" applyFill="0" applyBorder="0" applyProtection="0">
      <alignment horizontal="right" wrapText="1"/>
    </xf>
    <xf numFmtId="0" fontId="43" fillId="0" borderId="0" applyNumberFormat="0" applyFill="0" applyBorder="0" applyProtection="0">
      <alignment horizontal="center" vertical="top" wrapText="1"/>
    </xf>
    <xf numFmtId="0" fontId="43" fillId="0" borderId="0" applyNumberFormat="0" applyFill="0" applyBorder="0" applyProtection="0">
      <alignment horizontal="center" wrapText="1"/>
    </xf>
    <xf numFmtId="0" fontId="72" fillId="0" borderId="0" applyNumberFormat="0" applyFill="0" applyBorder="0" applyProtection="0">
      <alignment horizontal="left" vertical="top" wrapText="1"/>
    </xf>
    <xf numFmtId="4" fontId="72" fillId="0" borderId="0" applyFill="0" applyBorder="0" applyProtection="0">
      <alignment horizontal="left" vertical="top" wrapText="1"/>
    </xf>
    <xf numFmtId="0" fontId="72" fillId="0" borderId="0" applyNumberFormat="0" applyFill="0" applyBorder="0" applyProtection="0">
      <alignment horizontal="left" wrapText="1"/>
    </xf>
    <xf numFmtId="0" fontId="72" fillId="0" borderId="0" applyNumberFormat="0" applyFill="0" applyBorder="0" applyProtection="0">
      <alignment horizontal="right" vertical="top" wrapText="1"/>
    </xf>
    <xf numFmtId="0" fontId="72" fillId="0" borderId="0" applyNumberFormat="0" applyFill="0" applyBorder="0" applyProtection="0">
      <alignment horizontal="right" wrapText="1"/>
    </xf>
    <xf numFmtId="0" fontId="72" fillId="0" borderId="0" applyNumberFormat="0" applyFill="0" applyBorder="0" applyProtection="0">
      <alignment horizontal="center" vertical="top" wrapText="1"/>
    </xf>
    <xf numFmtId="0" fontId="72" fillId="0" borderId="0" applyNumberFormat="0" applyFill="0" applyBorder="0" applyProtection="0">
      <alignment horizontal="center" wrapText="1"/>
    </xf>
    <xf numFmtId="0" fontId="69" fillId="0" borderId="0" applyNumberFormat="0" applyFill="0" applyBorder="0" applyProtection="0">
      <alignment horizontal="left" vertical="top" wrapText="1"/>
    </xf>
    <xf numFmtId="0" fontId="69" fillId="0" borderId="0" applyNumberFormat="0" applyFill="0" applyBorder="0" applyProtection="0">
      <alignment horizontal="left" wrapText="1"/>
    </xf>
    <xf numFmtId="0" fontId="69" fillId="0" borderId="0" applyNumberFormat="0" applyFill="0" applyBorder="0" applyProtection="0">
      <alignment horizontal="right" vertical="top" wrapText="1"/>
    </xf>
    <xf numFmtId="0" fontId="69" fillId="0" borderId="0" applyNumberFormat="0" applyFill="0" applyBorder="0" applyProtection="0">
      <alignment horizontal="right" wrapText="1"/>
    </xf>
    <xf numFmtId="0" fontId="69" fillId="0" borderId="0" applyNumberFormat="0" applyFill="0" applyBorder="0" applyProtection="0">
      <alignment horizontal="center" vertical="top" wrapText="1"/>
    </xf>
    <xf numFmtId="0" fontId="69" fillId="0" borderId="0" applyNumberFormat="0" applyFill="0" applyBorder="0" applyProtection="0">
      <alignment horizontal="center" wrapText="1"/>
    </xf>
    <xf numFmtId="0" fontId="70" fillId="25" borderId="0" applyNumberFormat="0" applyBorder="0" applyProtection="0">
      <alignment horizontal="left" wrapText="1"/>
    </xf>
    <xf numFmtId="0" fontId="70" fillId="25" borderId="0" applyNumberFormat="0" applyBorder="0" applyProtection="0">
      <alignment horizontal="left"/>
    </xf>
    <xf numFmtId="0" fontId="70" fillId="25" borderId="0" applyNumberFormat="0" applyBorder="0" applyProtection="0">
      <alignment horizontal="right"/>
    </xf>
    <xf numFmtId="0" fontId="71" fillId="26" borderId="0" applyNumberFormat="0" applyBorder="0" applyProtection="0">
      <alignment vertical="top" wrapText="1"/>
    </xf>
    <xf numFmtId="221" fontId="71" fillId="26" borderId="0" applyBorder="0" applyProtection="0">
      <alignment vertical="top" wrapText="1"/>
    </xf>
    <xf numFmtId="4" fontId="21" fillId="0" borderId="0" applyFill="0" applyBorder="0" applyProtection="0">
      <alignment horizontal="right"/>
    </xf>
    <xf numFmtId="221" fontId="21" fillId="0" borderId="0" applyFill="0" applyBorder="0" applyProtection="0">
      <alignment horizontal="right"/>
    </xf>
    <xf numFmtId="3" fontId="21" fillId="0" borderId="0" applyFill="0" applyBorder="0" applyProtection="0">
      <alignment horizontal="right"/>
    </xf>
    <xf numFmtId="219" fontId="21" fillId="0" borderId="0" applyFill="0" applyBorder="0" applyProtection="0">
      <alignment horizontal="right"/>
    </xf>
    <xf numFmtId="4" fontId="43" fillId="0" borderId="0" applyFill="0" applyBorder="0" applyProtection="0">
      <alignment horizontal="right"/>
    </xf>
    <xf numFmtId="4" fontId="69" fillId="0" borderId="0" applyFill="0" applyBorder="0" applyProtection="0">
      <alignment horizontal="right"/>
    </xf>
    <xf numFmtId="0" fontId="75" fillId="0" borderId="16" applyNumberFormat="0" applyFill="0" applyProtection="0">
      <alignment horizontal="left" vertical="top"/>
    </xf>
    <xf numFmtId="0" fontId="75" fillId="0" borderId="16" applyNumberFormat="0" applyFill="0" applyProtection="0">
      <alignment horizontal="left" vertical="top"/>
    </xf>
    <xf numFmtId="4" fontId="21" fillId="0" borderId="0" applyFill="0" applyBorder="0" applyProtection="0">
      <alignment horizontal="left"/>
    </xf>
    <xf numFmtId="4" fontId="21" fillId="0" borderId="0" applyFill="0" applyBorder="0" applyProtection="0">
      <alignment horizontal="center"/>
    </xf>
    <xf numFmtId="222" fontId="21" fillId="0" borderId="0" applyFill="0" applyBorder="0" applyProtection="0">
      <alignment horizontal="right"/>
    </xf>
    <xf numFmtId="223" fontId="21" fillId="0" borderId="0" applyFill="0" applyBorder="0" applyProtection="0">
      <alignment horizontal="right"/>
    </xf>
    <xf numFmtId="224" fontId="21" fillId="0" borderId="0" applyFill="0" applyBorder="0" applyProtection="0">
      <alignment horizontal="right"/>
    </xf>
    <xf numFmtId="194" fontId="21" fillId="0" borderId="0" applyFill="0" applyBorder="0" applyProtection="0">
      <alignment horizontal="right"/>
    </xf>
    <xf numFmtId="198" fontId="21" fillId="0" borderId="0" applyFill="0" applyBorder="0" applyProtection="0">
      <alignment horizontal="right"/>
    </xf>
    <xf numFmtId="4" fontId="21" fillId="0" borderId="0" applyFill="0" applyBorder="0" applyProtection="0">
      <alignment horizontal="center"/>
    </xf>
    <xf numFmtId="219" fontId="21" fillId="0" borderId="0" applyFill="0" applyBorder="0" applyProtection="0">
      <alignment horizontal="center"/>
    </xf>
    <xf numFmtId="0" fontId="21" fillId="0" borderId="0" applyNumberFormat="0" applyFill="0" applyBorder="0" applyProtection="0">
      <alignment horizontal="left" vertical="top" wrapText="1"/>
    </xf>
    <xf numFmtId="223" fontId="76" fillId="0" borderId="0" applyFill="0" applyBorder="0" applyProtection="0">
      <alignment horizontal="right"/>
    </xf>
    <xf numFmtId="222" fontId="76" fillId="0" borderId="0" applyFill="0" applyBorder="0" applyProtection="0">
      <alignment horizontal="right"/>
    </xf>
    <xf numFmtId="224" fontId="76" fillId="0" borderId="0" applyFill="0" applyBorder="0" applyProtection="0">
      <alignment horizontal="right"/>
    </xf>
    <xf numFmtId="14" fontId="76" fillId="0" borderId="0" applyFill="0" applyBorder="0" applyProtection="0">
      <alignment horizontal="right"/>
    </xf>
    <xf numFmtId="0" fontId="77" fillId="0" borderId="0" applyNumberFormat="0" applyFill="0" applyBorder="0" applyProtection="0">
      <alignment horizontal="left"/>
    </xf>
    <xf numFmtId="0" fontId="43" fillId="0" borderId="16" applyNumberFormat="0" applyFill="0" applyProtection="0"/>
    <xf numFmtId="0" fontId="26" fillId="0" borderId="0" applyNumberFormat="0" applyFill="0" applyBorder="0" applyProtection="0"/>
    <xf numFmtId="0" fontId="43" fillId="0" borderId="16" applyNumberFormat="0" applyFill="0" applyProtection="0">
      <alignment horizontal="center"/>
    </xf>
    <xf numFmtId="0" fontId="43" fillId="0" borderId="0" applyNumberFormat="0" applyFill="0" applyBorder="0" applyProtection="0">
      <alignment horizontal="center"/>
    </xf>
    <xf numFmtId="0" fontId="43" fillId="0" borderId="0" applyNumberFormat="0" applyFill="0" applyBorder="0" applyProtection="0"/>
    <xf numFmtId="0" fontId="43" fillId="0" borderId="0" applyNumberFormat="0" applyFill="0" applyBorder="0" applyProtection="0"/>
    <xf numFmtId="0" fontId="78" fillId="27" borderId="0" applyNumberFormat="0">
      <alignment vertical="center"/>
    </xf>
    <xf numFmtId="40" fontId="3" fillId="0" borderId="0" applyBorder="0">
      <alignment horizontal="right"/>
    </xf>
    <xf numFmtId="0" fontId="79" fillId="0" borderId="0" applyBorder="0" applyProtection="0">
      <alignment vertical="center"/>
    </xf>
    <xf numFmtId="198" fontId="24" fillId="0" borderId="2" applyBorder="0" applyProtection="0">
      <alignment horizontal="right" vertical="center"/>
    </xf>
    <xf numFmtId="0" fontId="80" fillId="28" borderId="0" applyBorder="0" applyProtection="0">
      <alignment horizontal="centerContinuous" vertical="center"/>
    </xf>
    <xf numFmtId="0" fontId="80" fillId="29" borderId="2" applyBorder="0" applyProtection="0">
      <alignment horizontal="centerContinuous" vertical="center"/>
    </xf>
    <xf numFmtId="0" fontId="3" fillId="0" borderId="0"/>
    <xf numFmtId="0" fontId="56" fillId="0" borderId="0"/>
    <xf numFmtId="0" fontId="81" fillId="0" borderId="0" applyFill="0" applyBorder="0" applyProtection="0">
      <alignment horizontal="left"/>
    </xf>
    <xf numFmtId="0" fontId="82" fillId="0" borderId="24" applyFill="0" applyBorder="0" applyProtection="0">
      <alignment horizontal="left" vertical="top"/>
    </xf>
    <xf numFmtId="0" fontId="83" fillId="0" borderId="0">
      <alignment horizontal="centerContinuous"/>
    </xf>
    <xf numFmtId="0" fontId="31" fillId="0" borderId="0"/>
    <xf numFmtId="49" fontId="84" fillId="0" borderId="2">
      <alignment vertical="center"/>
    </xf>
    <xf numFmtId="0" fontId="3" fillId="0" borderId="0"/>
    <xf numFmtId="184" fontId="40" fillId="0" borderId="0">
      <alignment horizontal="left"/>
      <protection locked="0"/>
    </xf>
    <xf numFmtId="0" fontId="3" fillId="0" borderId="0"/>
    <xf numFmtId="49" fontId="36" fillId="0" borderId="0" applyFill="0" applyBorder="0" applyAlignment="0"/>
    <xf numFmtId="225" fontId="3" fillId="0" borderId="0" applyFill="0" applyBorder="0" applyAlignment="0"/>
    <xf numFmtId="226" fontId="3" fillId="0" borderId="0" applyFill="0" applyBorder="0" applyAlignment="0"/>
    <xf numFmtId="172" fontId="21" fillId="0" borderId="8" applyNumberFormat="0" applyFont="0" applyFill="0" applyAlignment="0" applyProtection="0">
      <alignment horizontal="right"/>
    </xf>
    <xf numFmtId="227" fontId="21" fillId="0" borderId="2" applyNumberFormat="0" applyFont="0" applyFill="0" applyAlignment="0" applyProtection="0">
      <alignment horizontal="right"/>
    </xf>
    <xf numFmtId="0" fontId="19" fillId="0" borderId="0" applyNumberFormat="0" applyFill="0" applyBorder="0" applyAlignment="0" applyProtection="0"/>
    <xf numFmtId="0" fontId="33" fillId="0" borderId="0" applyNumberFormat="0" applyFill="0" applyBorder="0" applyAlignment="0" applyProtection="0"/>
    <xf numFmtId="40" fontId="85" fillId="0" borderId="0"/>
    <xf numFmtId="216" fontId="3" fillId="0" borderId="0">
      <alignment horizontal="centerContinuous"/>
    </xf>
    <xf numFmtId="216" fontId="3" fillId="0" borderId="25">
      <alignment horizontal="centerContinuous"/>
    </xf>
    <xf numFmtId="216" fontId="3" fillId="0" borderId="0">
      <alignment horizontal="centerContinuous"/>
      <protection locked="0"/>
    </xf>
    <xf numFmtId="216" fontId="3" fillId="0" borderId="0">
      <alignment horizontal="left"/>
    </xf>
    <xf numFmtId="215" fontId="86" fillId="0" borderId="0">
      <alignment horizontal="center"/>
    </xf>
    <xf numFmtId="171" fontId="86" fillId="0" borderId="0" applyNumberFormat="0" applyFill="0" applyBorder="0" applyAlignment="0" applyProtection="0"/>
    <xf numFmtId="184" fontId="40" fillId="0" borderId="0">
      <alignment horizontal="left"/>
    </xf>
    <xf numFmtId="0" fontId="86" fillId="0" borderId="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228" fontId="3" fillId="0" borderId="0">
      <alignment horizontal="right"/>
    </xf>
    <xf numFmtId="0" fontId="3" fillId="0" borderId="0">
      <alignment horizontal="fill"/>
    </xf>
    <xf numFmtId="37" fontId="21" fillId="30" borderId="0" applyNumberFormat="0" applyBorder="0" applyAlignment="0" applyProtection="0"/>
    <xf numFmtId="37" fontId="21" fillId="0" borderId="0"/>
    <xf numFmtId="37" fontId="21" fillId="30" borderId="0" applyNumberFormat="0" applyBorder="0" applyAlignment="0" applyProtection="0"/>
    <xf numFmtId="38" fontId="87" fillId="0" borderId="0" applyNumberFormat="0" applyBorder="0" applyAlignment="0">
      <protection locked="0"/>
    </xf>
    <xf numFmtId="0" fontId="88" fillId="0" borderId="0" applyFill="0" applyBorder="0" applyAlignment="0"/>
    <xf numFmtId="1" fontId="24" fillId="0" borderId="0" applyFont="0" applyFill="0" applyBorder="0" applyAlignment="0" applyProtection="0"/>
    <xf numFmtId="169" fontId="24" fillId="0" borderId="2" applyBorder="0" applyProtection="0">
      <alignment horizontal="right"/>
    </xf>
    <xf numFmtId="39" fontId="30" fillId="0" borderId="0" applyFont="0" applyFill="0" applyBorder="0" applyAlignment="0" applyProtection="0"/>
    <xf numFmtId="229" fontId="21" fillId="0" borderId="0" applyFont="0" applyFill="0" applyBorder="0" applyProtection="0">
      <alignment horizontal="right"/>
    </xf>
    <xf numFmtId="0" fontId="3" fillId="0" borderId="0" applyFont="0" applyFill="0" applyBorder="0" applyAlignment="0" applyProtection="0"/>
    <xf numFmtId="0" fontId="3" fillId="0" borderId="0" applyFont="0" applyFill="0" applyBorder="0" applyAlignment="0" applyProtection="0"/>
    <xf numFmtId="0" fontId="3" fillId="0" borderId="0"/>
    <xf numFmtId="44" fontId="3" fillId="0" borderId="0" applyFont="0" applyFill="0" applyBorder="0" applyAlignment="0" applyProtection="0"/>
    <xf numFmtId="42"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231" fontId="3" fillId="0" borderId="0" applyBorder="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35" borderId="0" applyNumberFormat="0" applyBorder="0" applyAlignment="0" applyProtection="0"/>
    <xf numFmtId="0" fontId="34" fillId="38" borderId="0" applyNumberFormat="0" applyBorder="0" applyAlignment="0" applyProtection="0"/>
    <xf numFmtId="0" fontId="34" fillId="41" borderId="0" applyNumberFormat="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 fillId="0" borderId="0"/>
    <xf numFmtId="9" fontId="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 fontId="36" fillId="0" borderId="27" applyNumberFormat="0" applyProtection="0">
      <alignment vertical="center"/>
    </xf>
    <xf numFmtId="4" fontId="88" fillId="30" borderId="27" applyNumberFormat="0" applyProtection="0">
      <alignment vertical="center"/>
    </xf>
    <xf numFmtId="4" fontId="36" fillId="0" borderId="27" applyNumberFormat="0" applyProtection="0">
      <alignment horizontal="left" vertical="center" indent="1"/>
    </xf>
    <xf numFmtId="4" fontId="36" fillId="30" borderId="27" applyNumberFormat="0" applyProtection="0">
      <alignment horizontal="left" vertical="center" indent="1"/>
    </xf>
    <xf numFmtId="0" fontId="3" fillId="0" borderId="27" applyNumberFormat="0" applyProtection="0">
      <alignment horizontal="left" vertical="center" indent="1"/>
    </xf>
    <xf numFmtId="4" fontId="36" fillId="42" borderId="27" applyNumberFormat="0" applyProtection="0">
      <alignment horizontal="right" vertical="center"/>
    </xf>
    <xf numFmtId="4" fontId="36" fillId="43" borderId="27" applyNumberFormat="0" applyProtection="0">
      <alignment horizontal="right" vertical="center"/>
    </xf>
    <xf numFmtId="4" fontId="36" fillId="44" borderId="27" applyNumberFormat="0" applyProtection="0">
      <alignment horizontal="right" vertical="center"/>
    </xf>
    <xf numFmtId="4" fontId="36" fillId="45" borderId="27" applyNumberFormat="0" applyProtection="0">
      <alignment horizontal="right" vertical="center"/>
    </xf>
    <xf numFmtId="4" fontId="36" fillId="46" borderId="27" applyNumberFormat="0" applyProtection="0">
      <alignment horizontal="right" vertical="center"/>
    </xf>
    <xf numFmtId="4" fontId="36" fillId="47" borderId="27" applyNumberFormat="0" applyProtection="0">
      <alignment horizontal="right" vertical="center"/>
    </xf>
    <xf numFmtId="4" fontId="36" fillId="48" borderId="27" applyNumberFormat="0" applyProtection="0">
      <alignment horizontal="right" vertical="center"/>
    </xf>
    <xf numFmtId="4" fontId="36" fillId="49" borderId="27" applyNumberFormat="0" applyProtection="0">
      <alignment horizontal="right" vertical="center"/>
    </xf>
    <xf numFmtId="4" fontId="36" fillId="50" borderId="27" applyNumberFormat="0" applyProtection="0">
      <alignment horizontal="right" vertical="center"/>
    </xf>
    <xf numFmtId="4" fontId="89" fillId="0" borderId="0" applyNumberFormat="0" applyProtection="0">
      <alignment horizontal="left" vertical="center" indent="1"/>
    </xf>
    <xf numFmtId="4" fontId="36" fillId="0" borderId="0" applyNumberFormat="0" applyProtection="0">
      <alignment horizontal="left" vertical="center" indent="1"/>
    </xf>
    <xf numFmtId="4" fontId="90" fillId="51" borderId="0" applyNumberFormat="0" applyProtection="0">
      <alignment horizontal="left" vertical="center" indent="1"/>
    </xf>
    <xf numFmtId="0" fontId="3" fillId="52" borderId="27" applyNumberFormat="0" applyProtection="0">
      <alignment horizontal="left" vertical="center" indent="1"/>
    </xf>
    <xf numFmtId="4" fontId="36" fillId="0" borderId="0" applyNumberFormat="0" applyProtection="0">
      <alignment horizontal="left" vertical="center" indent="1"/>
    </xf>
    <xf numFmtId="4" fontId="36" fillId="0" borderId="0" applyNumberFormat="0" applyProtection="0">
      <alignment horizontal="left" vertical="center" indent="1"/>
    </xf>
    <xf numFmtId="0" fontId="3" fillId="53" borderId="27" applyNumberFormat="0" applyProtection="0">
      <alignment horizontal="left" vertical="center" indent="1"/>
    </xf>
    <xf numFmtId="0" fontId="3" fillId="53" borderId="27" applyNumberFormat="0" applyProtection="0">
      <alignment horizontal="left" vertical="center" indent="1"/>
    </xf>
    <xf numFmtId="0" fontId="3" fillId="54" borderId="27" applyNumberFormat="0" applyProtection="0">
      <alignment horizontal="left" vertical="center" indent="1"/>
    </xf>
    <xf numFmtId="0" fontId="3" fillId="54" borderId="27" applyNumberFormat="0" applyProtection="0">
      <alignment horizontal="left" vertical="center" indent="1"/>
    </xf>
    <xf numFmtId="0" fontId="3" fillId="17" borderId="27" applyNumberFormat="0" applyProtection="0">
      <alignment horizontal="left" vertical="center" indent="1"/>
    </xf>
    <xf numFmtId="0" fontId="3" fillId="17" borderId="27" applyNumberFormat="0" applyProtection="0">
      <alignment horizontal="left" vertical="center" indent="1"/>
    </xf>
    <xf numFmtId="0" fontId="3" fillId="52" borderId="27" applyNumberFormat="0" applyProtection="0">
      <alignment horizontal="left" vertical="center" indent="1"/>
    </xf>
    <xf numFmtId="0" fontId="3" fillId="52" borderId="27" applyNumberFormat="0" applyProtection="0">
      <alignment horizontal="left" vertical="center" indent="1"/>
    </xf>
    <xf numFmtId="4" fontId="36" fillId="19" borderId="27" applyNumberFormat="0" applyProtection="0">
      <alignment vertical="center"/>
    </xf>
    <xf numFmtId="4" fontId="88" fillId="19" borderId="27" applyNumberFormat="0" applyProtection="0">
      <alignment vertical="center"/>
    </xf>
    <xf numFmtId="4" fontId="36" fillId="19" borderId="27" applyNumberFormat="0" applyProtection="0">
      <alignment horizontal="left" vertical="center" indent="1"/>
    </xf>
    <xf numFmtId="4" fontId="36" fillId="19" borderId="27" applyNumberFormat="0" applyProtection="0">
      <alignment horizontal="left" vertical="center" indent="1"/>
    </xf>
    <xf numFmtId="4" fontId="36" fillId="0" borderId="27" applyNumberFormat="0" applyProtection="0">
      <alignment horizontal="right" vertical="center"/>
    </xf>
    <xf numFmtId="4" fontId="88" fillId="55" borderId="27" applyNumberFormat="0" applyProtection="0">
      <alignment horizontal="right" vertical="center"/>
    </xf>
    <xf numFmtId="0" fontId="3" fillId="0" borderId="27" applyNumberFormat="0" applyProtection="0">
      <alignment horizontal="left" vertical="center" indent="1"/>
    </xf>
    <xf numFmtId="0" fontId="3" fillId="0" borderId="27" applyNumberFormat="0" applyProtection="0">
      <alignment horizontal="left" vertical="center" indent="1"/>
    </xf>
    <xf numFmtId="0" fontId="91" fillId="0" borderId="0"/>
    <xf numFmtId="4" fontId="64" fillId="55" borderId="27" applyNumberFormat="0" applyProtection="0">
      <alignment horizontal="right" vertical="center"/>
    </xf>
    <xf numFmtId="0" fontId="1" fillId="0" borderId="0"/>
  </cellStyleXfs>
  <cellXfs count="85">
    <xf numFmtId="0" fontId="0" fillId="0" borderId="0" xfId="0"/>
    <xf numFmtId="0" fontId="3" fillId="0" borderId="0" xfId="0" applyFont="1"/>
    <xf numFmtId="0" fontId="4" fillId="0" borderId="0" xfId="0" applyFont="1" applyAlignment="1">
      <alignment horizontal="left"/>
    </xf>
    <xf numFmtId="0" fontId="3" fillId="0" borderId="0" xfId="0" applyFont="1" applyBorder="1"/>
    <xf numFmtId="0" fontId="0" fillId="2" borderId="0" xfId="0" applyFill="1"/>
    <xf numFmtId="0" fontId="4" fillId="0" borderId="0" xfId="0" applyFont="1" applyBorder="1" applyAlignment="1">
      <alignment horizontal="left"/>
    </xf>
    <xf numFmtId="0" fontId="5" fillId="0" borderId="0" xfId="0" applyFont="1" applyAlignment="1">
      <alignment horizontal="right"/>
    </xf>
    <xf numFmtId="9" fontId="8" fillId="5" borderId="1" xfId="2"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2" borderId="0" xfId="0" applyFont="1" applyFill="1" applyAlignment="1">
      <alignment horizontal="center" wrapText="1"/>
    </xf>
    <xf numFmtId="0" fontId="2" fillId="0" borderId="0" xfId="0" applyFont="1" applyFill="1" applyBorder="1" applyAlignment="1">
      <alignment horizontal="center" vertical="center" wrapText="1"/>
    </xf>
    <xf numFmtId="0" fontId="11" fillId="14" borderId="4" xfId="4" applyFont="1" applyFill="1" applyAlignment="1" applyProtection="1">
      <alignment horizontal="center" vertical="center" wrapText="1"/>
      <protection locked="0"/>
    </xf>
    <xf numFmtId="0" fontId="12" fillId="4" borderId="4" xfId="4" applyFont="1" applyFill="1" applyAlignment="1" applyProtection="1">
      <alignment horizontal="center" vertical="center" wrapText="1"/>
    </xf>
    <xf numFmtId="0" fontId="13" fillId="14" borderId="4" xfId="5" applyFill="1" applyBorder="1" applyAlignment="1" applyProtection="1">
      <alignment horizontal="center" vertical="center" wrapText="1"/>
      <protection locked="0"/>
    </xf>
    <xf numFmtId="1" fontId="11" fillId="14" borderId="4" xfId="4" applyNumberFormat="1" applyFont="1" applyFill="1" applyAlignment="1" applyProtection="1">
      <alignment horizontal="center" vertical="center" wrapText="1"/>
      <protection locked="0"/>
    </xf>
    <xf numFmtId="0" fontId="0" fillId="2" borderId="0" xfId="0" applyFill="1" applyAlignment="1">
      <alignment horizontal="center" vertical="center"/>
    </xf>
    <xf numFmtId="1" fontId="14" fillId="14" borderId="5" xfId="4" applyNumberFormat="1" applyFont="1" applyFill="1" applyBorder="1" applyAlignment="1">
      <alignment horizontal="center" vertical="center"/>
      <protection locked="0"/>
    </xf>
    <xf numFmtId="49" fontId="14" fillId="14" borderId="5" xfId="4" applyNumberFormat="1" applyFont="1" applyFill="1" applyBorder="1" applyAlignment="1">
      <alignment horizontal="center" vertical="center"/>
      <protection locked="0"/>
    </xf>
    <xf numFmtId="1" fontId="14" fillId="14" borderId="4" xfId="4" applyNumberFormat="1" applyFont="1" applyFill="1" applyAlignment="1">
      <alignment horizontal="center" vertical="center"/>
      <protection locked="0"/>
    </xf>
    <xf numFmtId="1" fontId="14" fillId="14" borderId="4" xfId="4" applyNumberFormat="1" applyFont="1" applyFill="1" applyAlignment="1" applyProtection="1">
      <alignment horizontal="center" vertical="center"/>
      <protection locked="0"/>
    </xf>
    <xf numFmtId="1" fontId="0" fillId="0" borderId="0" xfId="0" applyNumberFormat="1" applyAlignment="1">
      <alignment horizontal="center" vertical="center"/>
    </xf>
    <xf numFmtId="2" fontId="14" fillId="14" borderId="4" xfId="4" applyNumberFormat="1" applyFont="1" applyFill="1" applyAlignment="1" applyProtection="1">
      <alignment horizontal="center" vertical="center"/>
      <protection locked="0"/>
    </xf>
    <xf numFmtId="9" fontId="0" fillId="0" borderId="0" xfId="1" applyFont="1" applyFill="1" applyAlignment="1">
      <alignment horizontal="center" vertical="center"/>
    </xf>
    <xf numFmtId="164" fontId="0" fillId="0" borderId="0" xfId="1" applyNumberFormat="1" applyFont="1" applyFill="1" applyAlignment="1">
      <alignment horizontal="center" vertical="center"/>
    </xf>
    <xf numFmtId="1" fontId="0" fillId="0" borderId="0" xfId="0" applyNumberFormat="1"/>
    <xf numFmtId="38" fontId="0" fillId="0" borderId="0" xfId="0" applyNumberFormat="1"/>
    <xf numFmtId="7" fontId="0" fillId="0" borderId="0" xfId="0" applyNumberFormat="1"/>
    <xf numFmtId="2" fontId="0" fillId="0" borderId="0" xfId="0" applyNumberFormat="1"/>
    <xf numFmtId="0" fontId="0" fillId="0" borderId="0" xfId="0" applyAlignment="1">
      <alignment horizontal="center"/>
    </xf>
    <xf numFmtId="10" fontId="9" fillId="15" borderId="2" xfId="0" applyNumberFormat="1" applyFont="1" applyFill="1" applyBorder="1"/>
    <xf numFmtId="0" fontId="26" fillId="0" borderId="0" xfId="0" applyFont="1" applyAlignment="1">
      <alignment horizontal="center"/>
    </xf>
    <xf numFmtId="0" fontId="2" fillId="0" borderId="12" xfId="0" applyFont="1" applyFill="1" applyBorder="1" applyAlignment="1">
      <alignment horizontal="center" vertical="center" wrapText="1"/>
    </xf>
    <xf numFmtId="230" fontId="2" fillId="0" borderId="12" xfId="0" applyNumberFormat="1" applyFont="1" applyFill="1" applyBorder="1" applyAlignment="1">
      <alignment horizontal="center" vertical="center" wrapText="1"/>
    </xf>
    <xf numFmtId="164" fontId="0" fillId="0" borderId="0" xfId="0" applyNumberFormat="1" applyAlignment="1">
      <alignment horizontal="center"/>
    </xf>
    <xf numFmtId="2" fontId="0" fillId="0" borderId="0" xfId="0" applyNumberFormat="1" applyAlignment="1">
      <alignment horizontal="center"/>
    </xf>
    <xf numFmtId="230" fontId="2" fillId="0" borderId="0" xfId="0" applyNumberFormat="1" applyFont="1" applyFill="1" applyBorder="1" applyAlignment="1">
      <alignment horizontal="center" vertical="center" wrapText="1"/>
    </xf>
    <xf numFmtId="40" fontId="8" fillId="5" borderId="12" xfId="2" applyNumberFormat="1" applyFont="1" applyFill="1" applyBorder="1" applyAlignment="1" applyProtection="1">
      <alignment horizontal="center" vertical="center"/>
      <protection locked="0"/>
    </xf>
    <xf numFmtId="0" fontId="92" fillId="14" borderId="0" xfId="0" applyFont="1" applyFill="1"/>
    <xf numFmtId="0" fontId="2" fillId="0" borderId="1" xfId="0" applyFont="1" applyFill="1" applyBorder="1" applyAlignment="1">
      <alignment horizontal="left" vertical="center" wrapText="1"/>
    </xf>
    <xf numFmtId="0" fontId="7" fillId="4" borderId="0" xfId="0" applyFont="1" applyFill="1" applyAlignment="1">
      <alignment horizontal="center" vertical="center"/>
    </xf>
    <xf numFmtId="0" fontId="9" fillId="9" borderId="12" xfId="0" applyFont="1" applyFill="1" applyBorder="1" applyAlignment="1">
      <alignment horizontal="center" vertical="center" wrapText="1"/>
    </xf>
    <xf numFmtId="0" fontId="0" fillId="0" borderId="0" xfId="0" applyAlignment="1">
      <alignment horizontal="center"/>
    </xf>
    <xf numFmtId="0" fontId="93" fillId="0" borderId="1" xfId="0" applyFont="1" applyFill="1" applyBorder="1" applyAlignment="1">
      <alignment horizontal="center" vertical="center" wrapText="1"/>
    </xf>
    <xf numFmtId="0" fontId="9" fillId="12" borderId="3" xfId="0" applyFont="1" applyFill="1" applyBorder="1" applyAlignment="1"/>
    <xf numFmtId="0" fontId="9" fillId="12" borderId="0" xfId="0" applyFont="1" applyFill="1" applyBorder="1" applyAlignment="1">
      <alignment horizontal="center"/>
    </xf>
    <xf numFmtId="230" fontId="15" fillId="0" borderId="12" xfId="0" applyNumberFormat="1" applyFont="1" applyFill="1" applyBorder="1" applyAlignment="1">
      <alignment horizontal="center" vertical="center" wrapText="1"/>
    </xf>
    <xf numFmtId="208" fontId="2" fillId="0" borderId="12" xfId="0" applyNumberFormat="1" applyFont="1" applyFill="1" applyBorder="1" applyAlignment="1">
      <alignment horizontal="center" vertical="center" wrapText="1"/>
    </xf>
    <xf numFmtId="5" fontId="0" fillId="0" borderId="0" xfId="0" applyNumberFormat="1"/>
    <xf numFmtId="0" fontId="9" fillId="15" borderId="2" xfId="0" applyFont="1" applyFill="1" applyBorder="1" applyAlignment="1"/>
    <xf numFmtId="2" fontId="0" fillId="0" borderId="12" xfId="0" applyNumberFormat="1" applyBorder="1" applyAlignment="1">
      <alignment horizontal="center"/>
    </xf>
    <xf numFmtId="0" fontId="0" fillId="0" borderId="12" xfId="0" applyBorder="1" applyAlignment="1">
      <alignment horizontal="center"/>
    </xf>
    <xf numFmtId="14" fontId="94" fillId="14" borderId="12" xfId="0" applyNumberFormat="1" applyFont="1" applyFill="1" applyBorder="1" applyAlignment="1">
      <alignment horizontal="center" vertical="center" wrapText="1"/>
    </xf>
    <xf numFmtId="0" fontId="0" fillId="0" borderId="0" xfId="0" applyAlignment="1">
      <alignment horizontal="center"/>
    </xf>
    <xf numFmtId="0" fontId="4" fillId="0" borderId="0" xfId="0" applyFont="1" applyBorder="1" applyAlignment="1">
      <alignment horizontal="right"/>
    </xf>
    <xf numFmtId="0" fontId="5" fillId="0" borderId="0" xfId="0" applyFont="1" applyBorder="1" applyAlignment="1">
      <alignment horizontal="right"/>
    </xf>
    <xf numFmtId="0" fontId="9" fillId="15" borderId="0" xfId="0" applyFont="1" applyFill="1" applyBorder="1" applyAlignment="1"/>
    <xf numFmtId="10" fontId="9" fillId="15" borderId="0" xfId="0" applyNumberFormat="1" applyFont="1" applyFill="1" applyBorder="1"/>
    <xf numFmtId="0" fontId="4" fillId="0" borderId="21" xfId="0" applyFont="1" applyBorder="1" applyAlignment="1">
      <alignment horizontal="right"/>
    </xf>
    <xf numFmtId="0" fontId="6" fillId="0" borderId="21" xfId="0" applyFont="1" applyBorder="1" applyAlignment="1">
      <alignment horizontal="left"/>
    </xf>
    <xf numFmtId="208" fontId="2" fillId="56" borderId="12" xfId="0" applyNumberFormat="1" applyFont="1" applyFill="1" applyBorder="1" applyAlignment="1">
      <alignment horizontal="center" vertical="center" wrapText="1"/>
    </xf>
    <xf numFmtId="208" fontId="2" fillId="0" borderId="1" xfId="0" applyNumberFormat="1" applyFont="1" applyFill="1" applyBorder="1" applyAlignment="1">
      <alignment horizontal="center" vertical="center" wrapText="1"/>
    </xf>
    <xf numFmtId="38" fontId="0" fillId="0" borderId="0" xfId="0" applyNumberFormat="1" applyAlignment="1">
      <alignment horizontal="center" vertical="center"/>
    </xf>
    <xf numFmtId="38" fontId="14" fillId="14" borderId="4" xfId="4" applyNumberFormat="1" applyFont="1" applyFill="1" applyAlignment="1" applyProtection="1">
      <alignment horizontal="center" vertical="center"/>
      <protection locked="0"/>
    </xf>
    <xf numFmtId="0" fontId="9" fillId="15" borderId="28" xfId="0" applyFont="1" applyFill="1" applyBorder="1" applyAlignment="1">
      <alignment horizontal="center" vertical="center" wrapText="1"/>
    </xf>
    <xf numFmtId="0" fontId="7" fillId="4" borderId="0" xfId="0" applyFont="1" applyFill="1" applyAlignment="1">
      <alignment horizontal="center"/>
    </xf>
    <xf numFmtId="0" fontId="9" fillId="7" borderId="28" xfId="0" applyFont="1" applyFill="1" applyBorder="1" applyAlignment="1">
      <alignment horizontal="center" vertical="center"/>
    </xf>
    <xf numFmtId="0" fontId="3" fillId="3" borderId="0" xfId="0" applyFont="1" applyFill="1" applyAlignment="1">
      <alignment horizontal="center"/>
    </xf>
    <xf numFmtId="0" fontId="9" fillId="9" borderId="12"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0" fillId="0" borderId="0" xfId="0" applyAlignment="1">
      <alignment horizontal="center"/>
    </xf>
    <xf numFmtId="0" fontId="9" fillId="12" borderId="0" xfId="0" applyFont="1" applyFill="1" applyAlignment="1">
      <alignment horizontal="center"/>
    </xf>
    <xf numFmtId="0" fontId="9" fillId="12" borderId="3" xfId="0" applyFont="1" applyFill="1" applyBorder="1" applyAlignment="1">
      <alignment horizontal="center"/>
    </xf>
    <xf numFmtId="0" fontId="9" fillId="12" borderId="28" xfId="0" applyFont="1" applyFill="1" applyBorder="1" applyAlignment="1">
      <alignment horizontal="center"/>
    </xf>
    <xf numFmtId="0" fontId="9" fillId="12" borderId="12" xfId="0" applyFont="1" applyFill="1" applyBorder="1" applyAlignment="1">
      <alignment horizontal="center" vertical="center" wrapText="1"/>
    </xf>
    <xf numFmtId="0" fontId="9" fillId="31" borderId="12"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95" fillId="0" borderId="29" xfId="0" applyFont="1" applyBorder="1" applyAlignment="1">
      <alignment horizontal="left" vertical="center" wrapText="1"/>
    </xf>
    <xf numFmtId="0" fontId="95" fillId="0" borderId="30" xfId="0" applyFont="1" applyBorder="1" applyAlignment="1">
      <alignment horizontal="left" vertical="center" wrapText="1"/>
    </xf>
    <xf numFmtId="0" fontId="95" fillId="0" borderId="31" xfId="0" applyFont="1" applyBorder="1" applyAlignment="1">
      <alignment horizontal="left" vertical="center" wrapText="1"/>
    </xf>
    <xf numFmtId="0" fontId="95" fillId="0" borderId="32" xfId="0" applyFont="1" applyBorder="1" applyAlignment="1">
      <alignment horizontal="left" vertical="center" wrapText="1"/>
    </xf>
    <xf numFmtId="0" fontId="95" fillId="0" borderId="33" xfId="0" applyFont="1" applyBorder="1" applyAlignment="1">
      <alignment horizontal="left" vertical="center" wrapText="1"/>
    </xf>
    <xf numFmtId="0" fontId="95" fillId="0" borderId="34" xfId="0" applyFont="1" applyBorder="1" applyAlignment="1">
      <alignment horizontal="left" vertical="center" wrapText="1"/>
    </xf>
    <xf numFmtId="0" fontId="9" fillId="6" borderId="0" xfId="0" applyFont="1" applyFill="1" applyAlignment="1">
      <alignment horizontal="center" vertical="center"/>
    </xf>
    <xf numFmtId="0" fontId="9" fillId="11" borderId="2" xfId="0" applyFont="1" applyFill="1" applyBorder="1" applyAlignment="1">
      <alignment horizontal="center"/>
    </xf>
    <xf numFmtId="0" fontId="9" fillId="11" borderId="28" xfId="0" applyFont="1" applyFill="1" applyBorder="1" applyAlignment="1">
      <alignment horizontal="center"/>
    </xf>
  </cellXfs>
  <cellStyles count="619">
    <cellStyle name="_x000a_386grabber=M" xfId="7"/>
    <cellStyle name="%" xfId="8"/>
    <cellStyle name="*MB Hardwired" xfId="9"/>
    <cellStyle name="*MB Input Table Calc" xfId="10"/>
    <cellStyle name="*MB Normal" xfId="11"/>
    <cellStyle name="*MB Placeholder" xfId="12"/>
    <cellStyle name=";;;" xfId="13"/>
    <cellStyle name="?? [0]_VERA" xfId="14"/>
    <cellStyle name="?????_VERA" xfId="15"/>
    <cellStyle name="??_VERA" xfId="16"/>
    <cellStyle name="_Copy of HourlyPriceModelv2.01_MattB-Mar2007" xfId="457"/>
    <cellStyle name="_HourlyPrices_NP15_2007-2030_20061222" xfId="458"/>
    <cellStyle name="_HrlyInputs" xfId="459"/>
    <cellStyle name="_MthlyInputs" xfId="460"/>
    <cellStyle name="_NP15" xfId="461"/>
    <cellStyle name="_x0010_“+ˆÉ•?pý¤" xfId="17"/>
    <cellStyle name="0" xfId="462"/>
    <cellStyle name="000" xfId="18"/>
    <cellStyle name="20% - Accent1 2" xfId="463"/>
    <cellStyle name="20% - Accent2 2" xfId="464"/>
    <cellStyle name="20% - Accent3 2" xfId="465"/>
    <cellStyle name="20% - Accent4 2" xfId="466"/>
    <cellStyle name="20% - Accent5 2" xfId="467"/>
    <cellStyle name="20% - Accent6 2" xfId="468"/>
    <cellStyle name="40% - Accent1 2" xfId="469"/>
    <cellStyle name="40% - Accent2 2" xfId="470"/>
    <cellStyle name="40% - Accent3 2" xfId="471"/>
    <cellStyle name="40% - Accent4 2" xfId="472"/>
    <cellStyle name="40% - Accent5 2" xfId="473"/>
    <cellStyle name="40% - Accent6 2" xfId="474"/>
    <cellStyle name="Accounting" xfId="19"/>
    <cellStyle name="Actual Date" xfId="20"/>
    <cellStyle name="AFE" xfId="21"/>
    <cellStyle name="Arial 10" xfId="22"/>
    <cellStyle name="Arial 12" xfId="23"/>
    <cellStyle name="ArialNormal" xfId="24"/>
    <cellStyle name="Background" xfId="25"/>
    <cellStyle name="BalanceSheet" xfId="26"/>
    <cellStyle name="basic" xfId="27"/>
    <cellStyle name="Biomass" xfId="28"/>
    <cellStyle name="Black" xfId="29"/>
    <cellStyle name="blank" xfId="30"/>
    <cellStyle name="Blue" xfId="31"/>
    <cellStyle name="blue$00" xfId="32"/>
    <cellStyle name="Blue_AC 11-12-04" xfId="33"/>
    <cellStyle name="British Pound" xfId="34"/>
    <cellStyle name="Calc Currency (0)" xfId="35"/>
    <cellStyle name="Calc Currency (2)" xfId="36"/>
    <cellStyle name="Calc Percent (0)" xfId="37"/>
    <cellStyle name="Calc Percent (1)" xfId="38"/>
    <cellStyle name="Calc Percent (2)" xfId="39"/>
    <cellStyle name="Calc Units (0)" xfId="40"/>
    <cellStyle name="Calc Units (1)" xfId="41"/>
    <cellStyle name="Calc Units (2)" xfId="42"/>
    <cellStyle name="Case" xfId="43"/>
    <cellStyle name="CashFlow" xfId="44"/>
    <cellStyle name="Colhead" xfId="45"/>
    <cellStyle name="Comma  - Style1" xfId="46"/>
    <cellStyle name="Comma  - Style2" xfId="47"/>
    <cellStyle name="Comma  - Style3" xfId="48"/>
    <cellStyle name="Comma  - Style4" xfId="49"/>
    <cellStyle name="Comma  - Style5" xfId="50"/>
    <cellStyle name="Comma  - Style6" xfId="51"/>
    <cellStyle name="Comma  - Style7" xfId="52"/>
    <cellStyle name="Comma  - Style8" xfId="53"/>
    <cellStyle name="Comma (0)" xfId="54"/>
    <cellStyle name="Comma [00]" xfId="55"/>
    <cellStyle name="Comma [1]" xfId="56"/>
    <cellStyle name="Comma [2]" xfId="57"/>
    <cellStyle name="Comma 0" xfId="58"/>
    <cellStyle name="Comma 0*" xfId="59"/>
    <cellStyle name="Comma 10" xfId="475"/>
    <cellStyle name="Comma 11" xfId="476"/>
    <cellStyle name="Comma 11 2" xfId="477"/>
    <cellStyle name="Comma 11 2 2" xfId="478"/>
    <cellStyle name="Comma 11 2 2 2" xfId="479"/>
    <cellStyle name="Comma 11 2 2 2 2" xfId="480"/>
    <cellStyle name="Comma 11 2 2 3" xfId="481"/>
    <cellStyle name="Comma 11 2 3" xfId="482"/>
    <cellStyle name="Comma 11 2 3 2" xfId="483"/>
    <cellStyle name="Comma 11 2 4" xfId="484"/>
    <cellStyle name="Comma 11 3" xfId="485"/>
    <cellStyle name="Comma 11 3 2" xfId="486"/>
    <cellStyle name="Comma 11 4" xfId="487"/>
    <cellStyle name="Comma 12" xfId="488"/>
    <cellStyle name="Comma 12 2" xfId="489"/>
    <cellStyle name="Comma 12 2 2" xfId="490"/>
    <cellStyle name="Comma 12 3" xfId="491"/>
    <cellStyle name="Comma 13" xfId="492"/>
    <cellStyle name="Comma 13 2" xfId="493"/>
    <cellStyle name="Comma 13 2 2" xfId="494"/>
    <cellStyle name="Comma 13 3" xfId="495"/>
    <cellStyle name="Comma 14" xfId="496"/>
    <cellStyle name="Comma 14 2" xfId="497"/>
    <cellStyle name="Comma 14 2 2" xfId="498"/>
    <cellStyle name="Comma 14 3" xfId="499"/>
    <cellStyle name="Comma 2" xfId="60"/>
    <cellStyle name="Comma 2 2" xfId="61"/>
    <cellStyle name="Comma 3" xfId="62"/>
    <cellStyle name="Comma 4" xfId="63"/>
    <cellStyle name="Comma 5" xfId="64"/>
    <cellStyle name="Comma 5 2" xfId="500"/>
    <cellStyle name="Comma 6" xfId="65"/>
    <cellStyle name="Comma 7" xfId="66"/>
    <cellStyle name="Comma 7 2" xfId="67"/>
    <cellStyle name="Comma 8" xfId="501"/>
    <cellStyle name="Comma 9" xfId="502"/>
    <cellStyle name="Comma[1]" xfId="68"/>
    <cellStyle name="Comma[2]" xfId="69"/>
    <cellStyle name="Comma0" xfId="70"/>
    <cellStyle name="Comma0 2" xfId="71"/>
    <cellStyle name="Comma0 3" xfId="72"/>
    <cellStyle name="Copied" xfId="73"/>
    <cellStyle name="Currency ($)" xfId="74"/>
    <cellStyle name="Currency (3)" xfId="75"/>
    <cellStyle name="Currency [$0]" xfId="76"/>
    <cellStyle name="Currency [£0]" xfId="77"/>
    <cellStyle name="Currency [00]" xfId="78"/>
    <cellStyle name="Currency [1]" xfId="79"/>
    <cellStyle name="Currency [2]" xfId="80"/>
    <cellStyle name="Currency 0" xfId="81"/>
    <cellStyle name="Currency 2" xfId="82"/>
    <cellStyle name="Currency 2 2" xfId="83"/>
    <cellStyle name="Currency 3" xfId="84"/>
    <cellStyle name="Currency 3 2" xfId="503"/>
    <cellStyle name="Currency 4" xfId="85"/>
    <cellStyle name="Currency 5" xfId="86"/>
    <cellStyle name="Currency 5 2" xfId="87"/>
    <cellStyle name="Currency 6" xfId="504"/>
    <cellStyle name="Currency 7" xfId="505"/>
    <cellStyle name="Currency 8" xfId="506"/>
    <cellStyle name="Currency 8 2" xfId="507"/>
    <cellStyle name="Currency 8 2 2" xfId="508"/>
    <cellStyle name="Currency 8 3" xfId="509"/>
    <cellStyle name="Currency[1]" xfId="88"/>
    <cellStyle name="Currency[2]" xfId="89"/>
    <cellStyle name="Currency0" xfId="90"/>
    <cellStyle name="Currency0 2" xfId="91"/>
    <cellStyle name="Currency0 3" xfId="92"/>
    <cellStyle name="Currency0_Inputs" xfId="93"/>
    <cellStyle name="Currency1" xfId="94"/>
    <cellStyle name="Currency2" xfId="95"/>
    <cellStyle name="Date" xfId="96"/>
    <cellStyle name="Date 2" xfId="97"/>
    <cellStyle name="Date 3" xfId="98"/>
    <cellStyle name="Date Aligned" xfId="99"/>
    <cellStyle name="Date Short" xfId="100"/>
    <cellStyle name="Date_Inputs" xfId="101"/>
    <cellStyle name="Date1" xfId="102"/>
    <cellStyle name="Dates" xfId="103"/>
    <cellStyle name="DateYear" xfId="104"/>
    <cellStyle name="DELTA" xfId="105"/>
    <cellStyle name="Dollar" xfId="106"/>
    <cellStyle name="Dollar1" xfId="107"/>
    <cellStyle name="Dollar1Blue" xfId="108"/>
    <cellStyle name="Dollar2" xfId="109"/>
    <cellStyle name="Dollars" xfId="110"/>
    <cellStyle name="Dollars &amp; Cents" xfId="111"/>
    <cellStyle name="DollarWhole" xfId="112"/>
    <cellStyle name="Dotted Line" xfId="113"/>
    <cellStyle name="Double Accounting" xfId="114"/>
    <cellStyle name="Enter Currency (0)" xfId="115"/>
    <cellStyle name="Enter Currency (2)" xfId="116"/>
    <cellStyle name="Enter Units (0)" xfId="117"/>
    <cellStyle name="Enter Units (1)" xfId="118"/>
    <cellStyle name="Enter Units (2)" xfId="119"/>
    <cellStyle name="Entered" xfId="120"/>
    <cellStyle name="Euro" xfId="121"/>
    <cellStyle name="Fixed" xfId="122"/>
    <cellStyle name="Fixed 2" xfId="123"/>
    <cellStyle name="Fixed 3" xfId="124"/>
    <cellStyle name="Fixed_TEPPC model FINAL" xfId="125"/>
    <cellStyle name="Footnote" xfId="126"/>
    <cellStyle name="fred" xfId="127"/>
    <cellStyle name="Fred%" xfId="128"/>
    <cellStyle name="Full Date" xfId="129"/>
    <cellStyle name="GENERAL" xfId="130"/>
    <cellStyle name="Gray Border" xfId="131"/>
    <cellStyle name="Green" xfId="132"/>
    <cellStyle name="Grey" xfId="133"/>
    <cellStyle name="GrowthRate" xfId="134"/>
    <cellStyle name="hard no." xfId="135"/>
    <cellStyle name="Hard Percent" xfId="136"/>
    <cellStyle name="Header" xfId="137"/>
    <cellStyle name="Header1" xfId="138"/>
    <cellStyle name="Header2" xfId="139"/>
    <cellStyle name="Heading" xfId="140"/>
    <cellStyle name="Heading 1 10" xfId="141"/>
    <cellStyle name="Heading 1 11" xfId="142"/>
    <cellStyle name="Heading 1 12" xfId="143"/>
    <cellStyle name="Heading 1 13" xfId="144"/>
    <cellStyle name="Heading 1 14" xfId="145"/>
    <cellStyle name="Heading 1 2" xfId="146"/>
    <cellStyle name="Heading 1 3" xfId="147"/>
    <cellStyle name="Heading 1 4" xfId="148"/>
    <cellStyle name="Heading 1 5" xfId="149"/>
    <cellStyle name="Heading 1 6" xfId="150"/>
    <cellStyle name="Heading 1 7" xfId="151"/>
    <cellStyle name="Heading 1 8" xfId="152"/>
    <cellStyle name="Heading 1 9" xfId="153"/>
    <cellStyle name="Heading 2 10" xfId="154"/>
    <cellStyle name="Heading 2 11" xfId="155"/>
    <cellStyle name="Heading 2 12" xfId="156"/>
    <cellStyle name="Heading 2 13" xfId="157"/>
    <cellStyle name="Heading 2 14" xfId="158"/>
    <cellStyle name="Heading 2 2" xfId="159"/>
    <cellStyle name="Heading 2 3" xfId="160"/>
    <cellStyle name="Heading 2 4" xfId="161"/>
    <cellStyle name="Heading 2 5" xfId="162"/>
    <cellStyle name="Heading 2 6" xfId="163"/>
    <cellStyle name="Heading 2 7" xfId="164"/>
    <cellStyle name="Heading 2 8" xfId="165"/>
    <cellStyle name="Heading 2 9" xfId="166"/>
    <cellStyle name="Heading Left" xfId="167"/>
    <cellStyle name="Heading Right" xfId="168"/>
    <cellStyle name="Heading1" xfId="169"/>
    <cellStyle name="Heading2" xfId="170"/>
    <cellStyle name="HeadingS" xfId="171"/>
    <cellStyle name="HIGHLIGHT" xfId="172"/>
    <cellStyle name="Hyperlink" xfId="5" builtinId="8"/>
    <cellStyle name="Hyperlink 2" xfId="173"/>
    <cellStyle name="IncomeStatement" xfId="174"/>
    <cellStyle name="Input % [1]" xfId="175"/>
    <cellStyle name="Input % [2]" xfId="176"/>
    <cellStyle name="Input [0]" xfId="177"/>
    <cellStyle name="Input [yellow]" xfId="178"/>
    <cellStyle name="Input no $ [0]" xfId="179"/>
    <cellStyle name="input.title" xfId="180"/>
    <cellStyle name="Input2" xfId="4"/>
    <cellStyle name="Lable8Left_Def" xfId="181"/>
    <cellStyle name="Link Currency (0)" xfId="182"/>
    <cellStyle name="Link Currency (2)" xfId="183"/>
    <cellStyle name="Link Units (0)" xfId="184"/>
    <cellStyle name="Link Units (1)" xfId="185"/>
    <cellStyle name="Link Units (2)" xfId="186"/>
    <cellStyle name="list" xfId="187"/>
    <cellStyle name="locked" xfId="188"/>
    <cellStyle name="Margins" xfId="189"/>
    <cellStyle name="Month Date" xfId="190"/>
    <cellStyle name="MS_Hebrew" xfId="191"/>
    <cellStyle name="Multiple" xfId="192"/>
    <cellStyle name="Multiple [0]" xfId="193"/>
    <cellStyle name="Multiple [1]" xfId="194"/>
    <cellStyle name="Multiple_~0055150" xfId="195"/>
    <cellStyle name="NEWMULTIPLE" xfId="196"/>
    <cellStyle name="no dec" xfId="197"/>
    <cellStyle name="Normal" xfId="0" builtinId="0"/>
    <cellStyle name="Normal - Style1" xfId="198"/>
    <cellStyle name="Normal - Style2" xfId="199"/>
    <cellStyle name="Normal - Style3" xfId="200"/>
    <cellStyle name="Normal - Style4" xfId="201"/>
    <cellStyle name="Normal - Style5" xfId="202"/>
    <cellStyle name="Normal - Style6" xfId="203"/>
    <cellStyle name="Normal - Style7" xfId="204"/>
    <cellStyle name="Normal - Style8" xfId="205"/>
    <cellStyle name="Normal 10" xfId="206"/>
    <cellStyle name="Normal 11" xfId="207"/>
    <cellStyle name="Normal 11 2" xfId="510"/>
    <cellStyle name="Normal 11 2 2" xfId="511"/>
    <cellStyle name="Normal 11 3" xfId="512"/>
    <cellStyle name="Normal 12" xfId="208"/>
    <cellStyle name="Normal 12 2" xfId="513"/>
    <cellStyle name="Normal 12 2 2" xfId="514"/>
    <cellStyle name="Normal 12 3" xfId="515"/>
    <cellStyle name="Normal 13" xfId="209"/>
    <cellStyle name="Normal 14" xfId="210"/>
    <cellStyle name="Normal 15" xfId="211"/>
    <cellStyle name="Normal 16" xfId="212"/>
    <cellStyle name="Normal 16 2" xfId="516"/>
    <cellStyle name="Normal 16_E3 model inputs for comparison" xfId="517"/>
    <cellStyle name="Normal 17" xfId="213"/>
    <cellStyle name="Normal 17 2" xfId="214"/>
    <cellStyle name="Normal 18" xfId="215"/>
    <cellStyle name="Normal 18 2" xfId="216"/>
    <cellStyle name="Normal 2" xfId="3"/>
    <cellStyle name="Normal 2 2" xfId="217"/>
    <cellStyle name="Normal 2 2 2" xfId="218"/>
    <cellStyle name="Normal 2 3" xfId="219"/>
    <cellStyle name="Normal 2 3 2" xfId="220"/>
    <cellStyle name="Normal 2 4" xfId="221"/>
    <cellStyle name="Normal 2 5" xfId="222"/>
    <cellStyle name="Normal 2_Bid List Projects" xfId="223"/>
    <cellStyle name="Normal 221" xfId="618"/>
    <cellStyle name="Normal 3" xfId="224"/>
    <cellStyle name="Normal 4" xfId="2"/>
    <cellStyle name="Normal 4 2" xfId="6"/>
    <cellStyle name="Normal 4_Fossil Build" xfId="225"/>
    <cellStyle name="Normal 5" xfId="226"/>
    <cellStyle name="Normal 6" xfId="227"/>
    <cellStyle name="Normal 6 2" xfId="228"/>
    <cellStyle name="Normal 6 2 2" xfId="518"/>
    <cellStyle name="Normal 6 2 2 2" xfId="519"/>
    <cellStyle name="Normal 6 2 2 2 2" xfId="520"/>
    <cellStyle name="Normal 6 2 2 2 2 2" xfId="521"/>
    <cellStyle name="Normal 6 2 2 2 3" xfId="522"/>
    <cellStyle name="Normal 6 2 2 3" xfId="523"/>
    <cellStyle name="Normal 6 2 2 3 2" xfId="524"/>
    <cellStyle name="Normal 6 2 2 3 2 2" xfId="525"/>
    <cellStyle name="Normal 6 2 2 3 3" xfId="526"/>
    <cellStyle name="Normal 6 2 2 4" xfId="527"/>
    <cellStyle name="Normal 6 2 2 4 2" xfId="528"/>
    <cellStyle name="Normal 6 2 2 5" xfId="529"/>
    <cellStyle name="Normal 6 2 3" xfId="530"/>
    <cellStyle name="Normal 6 2 3 2" xfId="531"/>
    <cellStyle name="Normal 6 2 4" xfId="532"/>
    <cellStyle name="Normal 6 3" xfId="533"/>
    <cellStyle name="Normal 6 3 2" xfId="534"/>
    <cellStyle name="Normal 6 3 2 2" xfId="535"/>
    <cellStyle name="Normal 6 3 3" xfId="536"/>
    <cellStyle name="Normal 6 4" xfId="537"/>
    <cellStyle name="Normal 6 4 2" xfId="538"/>
    <cellStyle name="Normal 6 4 2 2" xfId="539"/>
    <cellStyle name="Normal 6 4 3" xfId="540"/>
    <cellStyle name="Normal 6 4 3 2" xfId="541"/>
    <cellStyle name="Normal 6 4 4" xfId="542"/>
    <cellStyle name="Normal 6 5" xfId="543"/>
    <cellStyle name="Normal 6 5 2" xfId="544"/>
    <cellStyle name="Normal 6 5 2 2" xfId="545"/>
    <cellStyle name="Normal 6 5 2 2 2" xfId="546"/>
    <cellStyle name="Normal 6 5 2 3" xfId="547"/>
    <cellStyle name="Normal 6 5 3" xfId="548"/>
    <cellStyle name="Normal 6 5 3 2" xfId="549"/>
    <cellStyle name="Normal 6 5 4" xfId="550"/>
    <cellStyle name="Normal 6 6" xfId="551"/>
    <cellStyle name="Normal 6 6 2" xfId="552"/>
    <cellStyle name="Normal 6 7" xfId="553"/>
    <cellStyle name="Normal 6_Jan13DRbudget" xfId="554"/>
    <cellStyle name="Normal 7" xfId="229"/>
    <cellStyle name="Normal 7 2" xfId="555"/>
    <cellStyle name="Normal 8" xfId="230"/>
    <cellStyle name="Normal 8 2" xfId="556"/>
    <cellStyle name="Normal 9" xfId="231"/>
    <cellStyle name="Normal 9 2" xfId="557"/>
    <cellStyle name="NormalGB" xfId="232"/>
    <cellStyle name="Num0Un" xfId="233"/>
    <cellStyle name="Num1" xfId="234"/>
    <cellStyle name="Num1Blue" xfId="235"/>
    <cellStyle name="Num2" xfId="236"/>
    <cellStyle name="Num2Un" xfId="237"/>
    <cellStyle name="Number no Dec" xfId="238"/>
    <cellStyle name="Number no Dec 2" xfId="239"/>
    <cellStyle name="Number no Dec 3" xfId="240"/>
    <cellStyle name="Number no Dec 4" xfId="241"/>
    <cellStyle name="Number no Dec_Controls" xfId="242"/>
    <cellStyle name="Number0" xfId="243"/>
    <cellStyle name="Number1" xfId="244"/>
    <cellStyle name="Number2" xfId="245"/>
    <cellStyle name="Outline" xfId="246"/>
    <cellStyle name="Outline 2" xfId="247"/>
    <cellStyle name="Output Amounts" xfId="248"/>
    <cellStyle name="Output Column Headings" xfId="249"/>
    <cellStyle name="Output Line Items" xfId="250"/>
    <cellStyle name="Output Report Heading" xfId="251"/>
    <cellStyle name="Output Report Title" xfId="252"/>
    <cellStyle name="Page Number" xfId="253"/>
    <cellStyle name="Paragraph text" xfId="254"/>
    <cellStyle name="Parens (1)" xfId="255"/>
    <cellStyle name="pb_page_heading_LS" xfId="256"/>
    <cellStyle name="Perc1" xfId="257"/>
    <cellStyle name="Percent" xfId="1" builtinId="5"/>
    <cellStyle name="Percent (0)" xfId="258"/>
    <cellStyle name="Percent [0]" xfId="259"/>
    <cellStyle name="Percent [00]" xfId="260"/>
    <cellStyle name="Percent [1]" xfId="261"/>
    <cellStyle name="Percent [2]" xfId="262"/>
    <cellStyle name="Percent 10" xfId="263"/>
    <cellStyle name="Percent 10 2" xfId="558"/>
    <cellStyle name="Percent 11" xfId="264"/>
    <cellStyle name="Percent 12" xfId="265"/>
    <cellStyle name="Percent 13" xfId="266"/>
    <cellStyle name="Percent 14" xfId="267"/>
    <cellStyle name="Percent 14 2" xfId="268"/>
    <cellStyle name="Percent 14 2 2" xfId="559"/>
    <cellStyle name="Percent 14 3" xfId="560"/>
    <cellStyle name="Percent 15" xfId="269"/>
    <cellStyle name="Percent 15 2" xfId="270"/>
    <cellStyle name="Percent 15 2 2" xfId="561"/>
    <cellStyle name="Percent 15 3" xfId="562"/>
    <cellStyle name="Percent 16" xfId="271"/>
    <cellStyle name="Percent 17" xfId="272"/>
    <cellStyle name="Percent 18" xfId="273"/>
    <cellStyle name="Percent 18 2" xfId="563"/>
    <cellStyle name="Percent 18 2 2" xfId="564"/>
    <cellStyle name="Percent 18 2 2 2" xfId="565"/>
    <cellStyle name="Percent 18 2 2 2 2" xfId="566"/>
    <cellStyle name="Percent 18 2 2 3" xfId="567"/>
    <cellStyle name="Percent 18 2 3" xfId="568"/>
    <cellStyle name="Percent 18 2 3 2" xfId="569"/>
    <cellStyle name="Percent 18 2 4" xfId="570"/>
    <cellStyle name="Percent 18 3" xfId="571"/>
    <cellStyle name="Percent 18 3 2" xfId="572"/>
    <cellStyle name="Percent 18 4" xfId="573"/>
    <cellStyle name="Percent 19" xfId="274"/>
    <cellStyle name="Percent 19 2" xfId="574"/>
    <cellStyle name="Percent 19 2 2" xfId="575"/>
    <cellStyle name="Percent 19 3" xfId="576"/>
    <cellStyle name="Percent 2" xfId="275"/>
    <cellStyle name="Percent 2 2" xfId="276"/>
    <cellStyle name="Percent 2 3" xfId="277"/>
    <cellStyle name="Percent 2_Inputs" xfId="278"/>
    <cellStyle name="Percent 20" xfId="279"/>
    <cellStyle name="Percent 20 2" xfId="577"/>
    <cellStyle name="Percent 20 2 2" xfId="578"/>
    <cellStyle name="Percent 20 3" xfId="579"/>
    <cellStyle name="Percent 21" xfId="280"/>
    <cellStyle name="Percent 21 2" xfId="281"/>
    <cellStyle name="Percent 3" xfId="282"/>
    <cellStyle name="Percent 3 2" xfId="283"/>
    <cellStyle name="Percent 3 3" xfId="284"/>
    <cellStyle name="Percent 4" xfId="285"/>
    <cellStyle name="Percent 5" xfId="286"/>
    <cellStyle name="Percent 6" xfId="287"/>
    <cellStyle name="Percent 7" xfId="288"/>
    <cellStyle name="Percent 8" xfId="289"/>
    <cellStyle name="Percent 9" xfId="290"/>
    <cellStyle name="Percent[0]" xfId="291"/>
    <cellStyle name="Percent[1]" xfId="292"/>
    <cellStyle name="Percent[2]" xfId="293"/>
    <cellStyle name="Percent[3]" xfId="294"/>
    <cellStyle name="Percent1" xfId="295"/>
    <cellStyle name="Percent1Blue" xfId="296"/>
    <cellStyle name="Percent2" xfId="297"/>
    <cellStyle name="Percent2Blue" xfId="298"/>
    <cellStyle name="PercentPresentation" xfId="299"/>
    <cellStyle name="POPS" xfId="300"/>
    <cellStyle name="PrePop Currency (0)" xfId="301"/>
    <cellStyle name="PrePop Currency (2)" xfId="302"/>
    <cellStyle name="PrePop Units (0)" xfId="303"/>
    <cellStyle name="PrePop Units (1)" xfId="304"/>
    <cellStyle name="PrePop Units (2)" xfId="305"/>
    <cellStyle name="PresentationZero" xfId="306"/>
    <cellStyle name="Price" xfId="307"/>
    <cellStyle name="PriceUn" xfId="308"/>
    <cellStyle name="PSChar" xfId="309"/>
    <cellStyle name="PSDate" xfId="310"/>
    <cellStyle name="PSDec" xfId="311"/>
    <cellStyle name="PSHeading" xfId="312"/>
    <cellStyle name="PSInt" xfId="313"/>
    <cellStyle name="PSSpacer" xfId="314"/>
    <cellStyle name="Red" xfId="315"/>
    <cellStyle name="Remote" xfId="316"/>
    <cellStyle name="Revenue" xfId="317"/>
    <cellStyle name="RevList" xfId="318"/>
    <cellStyle name="Salomon Logo" xfId="319"/>
    <cellStyle name="SAPBEXaggData" xfId="580"/>
    <cellStyle name="SAPBEXaggDataEmph" xfId="581"/>
    <cellStyle name="SAPBEXaggItem" xfId="582"/>
    <cellStyle name="SAPBEXaggItemX" xfId="583"/>
    <cellStyle name="SAPBEXchaText" xfId="584"/>
    <cellStyle name="SAPBEXexcBad7" xfId="585"/>
    <cellStyle name="SAPBEXexcBad8" xfId="586"/>
    <cellStyle name="SAPBEXexcBad9" xfId="587"/>
    <cellStyle name="SAPBEXexcCritical4" xfId="588"/>
    <cellStyle name="SAPBEXexcCritical5" xfId="589"/>
    <cellStyle name="SAPBEXexcCritical6" xfId="590"/>
    <cellStyle name="SAPBEXexcGood1" xfId="591"/>
    <cellStyle name="SAPBEXexcGood2" xfId="592"/>
    <cellStyle name="SAPBEXexcGood3" xfId="593"/>
    <cellStyle name="SAPBEXfilterDrill" xfId="594"/>
    <cellStyle name="SAPBEXfilterItem" xfId="595"/>
    <cellStyle name="SAPBEXfilterText" xfId="596"/>
    <cellStyle name="SAPBEXformats" xfId="597"/>
    <cellStyle name="SAPBEXheaderItem" xfId="598"/>
    <cellStyle name="SAPBEXheaderText" xfId="599"/>
    <cellStyle name="SAPBEXHLevel0" xfId="600"/>
    <cellStyle name="SAPBEXHLevel0X" xfId="601"/>
    <cellStyle name="SAPBEXHLevel1" xfId="602"/>
    <cellStyle name="SAPBEXHLevel1X" xfId="603"/>
    <cellStyle name="SAPBEXHLevel2" xfId="604"/>
    <cellStyle name="SAPBEXHLevel2X" xfId="605"/>
    <cellStyle name="SAPBEXHLevel3" xfId="606"/>
    <cellStyle name="SAPBEXHLevel3X" xfId="607"/>
    <cellStyle name="SAPBEXresData" xfId="608"/>
    <cellStyle name="SAPBEXresDataEmph" xfId="609"/>
    <cellStyle name="SAPBEXresItem" xfId="610"/>
    <cellStyle name="SAPBEXresItemX" xfId="611"/>
    <cellStyle name="SAPBEXstdData" xfId="612"/>
    <cellStyle name="SAPBEXstdDataEmph" xfId="613"/>
    <cellStyle name="SAPBEXstdItem" xfId="614"/>
    <cellStyle name="SAPBEXstdItemX" xfId="615"/>
    <cellStyle name="SAPBEXtitle" xfId="616"/>
    <cellStyle name="SAPBEXundefined" xfId="617"/>
    <cellStyle name="ScotchRule" xfId="320"/>
    <cellStyle name="Shares" xfId="321"/>
    <cellStyle name="Single Accounting" xfId="322"/>
    <cellStyle name="STOCK" xfId="323"/>
    <cellStyle name="Strikethru" xfId="324"/>
    <cellStyle name="Style 1" xfId="325"/>
    <cellStyle name="Style 21" xfId="326"/>
    <cellStyle name="Style 22" xfId="327"/>
    <cellStyle name="Style 23" xfId="328"/>
    <cellStyle name="Style 24" xfId="329"/>
    <cellStyle name="Style 25" xfId="330"/>
    <cellStyle name="Style 26" xfId="331"/>
    <cellStyle name="Style 27" xfId="332"/>
    <cellStyle name="Style 28" xfId="333"/>
    <cellStyle name="Style 29" xfId="334"/>
    <cellStyle name="Style 30" xfId="335"/>
    <cellStyle name="Style 31" xfId="336"/>
    <cellStyle name="Style 32" xfId="337"/>
    <cellStyle name="Style 33" xfId="338"/>
    <cellStyle name="Style 34" xfId="339"/>
    <cellStyle name="Style 35" xfId="340"/>
    <cellStyle name="Style 36" xfId="341"/>
    <cellStyle name="Style 37" xfId="342"/>
    <cellStyle name="Style 38" xfId="343"/>
    <cellStyle name="Style 39" xfId="344"/>
    <cellStyle name="Style 40" xfId="345"/>
    <cellStyle name="Style 41" xfId="346"/>
    <cellStyle name="Style 42" xfId="347"/>
    <cellStyle name="Style 43" xfId="348"/>
    <cellStyle name="Style 44" xfId="349"/>
    <cellStyle name="Style 45" xfId="350"/>
    <cellStyle name="Style 46" xfId="351"/>
    <cellStyle name="Style 47" xfId="352"/>
    <cellStyle name="Style 48" xfId="353"/>
    <cellStyle name="Style 49" xfId="354"/>
    <cellStyle name="Style 50" xfId="355"/>
    <cellStyle name="Style 51" xfId="356"/>
    <cellStyle name="Style 52" xfId="357"/>
    <cellStyle name="Style 53" xfId="358"/>
    <cellStyle name="Style 54" xfId="359"/>
    <cellStyle name="Style 55" xfId="360"/>
    <cellStyle name="Style 56" xfId="361"/>
    <cellStyle name="Style 57" xfId="362"/>
    <cellStyle name="Style 58" xfId="363"/>
    <cellStyle name="Style 59" xfId="364"/>
    <cellStyle name="Style 60" xfId="365"/>
    <cellStyle name="Style 61" xfId="366"/>
    <cellStyle name="Style 62" xfId="367"/>
    <cellStyle name="Style 63" xfId="368"/>
    <cellStyle name="Style 64" xfId="369"/>
    <cellStyle name="Style 65" xfId="370"/>
    <cellStyle name="Style 66" xfId="371"/>
    <cellStyle name="Style 67" xfId="372"/>
    <cellStyle name="Style 68" xfId="373"/>
    <cellStyle name="Style 69" xfId="374"/>
    <cellStyle name="Style 70" xfId="375"/>
    <cellStyle name="Style 71" xfId="376"/>
    <cellStyle name="Style 72" xfId="377"/>
    <cellStyle name="Style 73" xfId="378"/>
    <cellStyle name="Style 74" xfId="379"/>
    <cellStyle name="Style 75" xfId="380"/>
    <cellStyle name="Style 76" xfId="381"/>
    <cellStyle name="Style 77" xfId="382"/>
    <cellStyle name="Style 78" xfId="383"/>
    <cellStyle name="Style 79" xfId="384"/>
    <cellStyle name="Style 80" xfId="385"/>
    <cellStyle name="Style 81" xfId="386"/>
    <cellStyle name="Style 82" xfId="387"/>
    <cellStyle name="Style 83" xfId="388"/>
    <cellStyle name="Style 84" xfId="389"/>
    <cellStyle name="Style 85" xfId="390"/>
    <cellStyle name="Style 86" xfId="391"/>
    <cellStyle name="Style 87" xfId="392"/>
    <cellStyle name="Style 88" xfId="393"/>
    <cellStyle name="Style 89" xfId="394"/>
    <cellStyle name="Style 90" xfId="395"/>
    <cellStyle name="Subtitle" xfId="396"/>
    <cellStyle name="Subtotal" xfId="397"/>
    <cellStyle name="Table Head" xfId="398"/>
    <cellStyle name="Table Head Aligned" xfId="399"/>
    <cellStyle name="Table Head Blue" xfId="400"/>
    <cellStyle name="Table Head Green" xfId="401"/>
    <cellStyle name="Table Head_Val_Sum_Graph" xfId="402"/>
    <cellStyle name="Table Text" xfId="403"/>
    <cellStyle name="Table Title" xfId="404"/>
    <cellStyle name="Table Units" xfId="405"/>
    <cellStyle name="Table_Header" xfId="406"/>
    <cellStyle name="taples Plaza" xfId="407"/>
    <cellStyle name="test a style" xfId="408"/>
    <cellStyle name="Text 1" xfId="409"/>
    <cellStyle name="Text 8" xfId="410"/>
    <cellStyle name="Text Head 1" xfId="411"/>
    <cellStyle name="Text Indent A" xfId="412"/>
    <cellStyle name="Text Indent B" xfId="413"/>
    <cellStyle name="Text Indent C" xfId="414"/>
    <cellStyle name="Thick Border" xfId="415"/>
    <cellStyle name="Thin Border" xfId="416"/>
    <cellStyle name="Times 10" xfId="417"/>
    <cellStyle name="Times 12" xfId="418"/>
    <cellStyle name="Times New Roman" xfId="419"/>
    <cellStyle name="Title10" xfId="420"/>
    <cellStyle name="Title2" xfId="421"/>
    <cellStyle name="Title8" xfId="422"/>
    <cellStyle name="Title8Left" xfId="423"/>
    <cellStyle name="TitleCenter" xfId="424"/>
    <cellStyle name="TitleII" xfId="425"/>
    <cellStyle name="TitleLeft" xfId="426"/>
    <cellStyle name="topline" xfId="427"/>
    <cellStyle name="Total 10" xfId="428"/>
    <cellStyle name="Total 11" xfId="429"/>
    <cellStyle name="Total 12" xfId="430"/>
    <cellStyle name="Total 13" xfId="431"/>
    <cellStyle name="Total 14" xfId="432"/>
    <cellStyle name="Total 2" xfId="433"/>
    <cellStyle name="Total 3" xfId="434"/>
    <cellStyle name="Total 4" xfId="435"/>
    <cellStyle name="Total 5" xfId="436"/>
    <cellStyle name="Total 6" xfId="437"/>
    <cellStyle name="Total 7" xfId="438"/>
    <cellStyle name="Total 8" xfId="439"/>
    <cellStyle name="Total 9" xfId="440"/>
    <cellStyle name="TransVal" xfId="441"/>
    <cellStyle name="Underline_Single" xfId="442"/>
    <cellStyle name="Unprot" xfId="443"/>
    <cellStyle name="Unprot$" xfId="444"/>
    <cellStyle name="Unprot_Copy of TEPCC model26 mc3" xfId="445"/>
    <cellStyle name="Unprotect" xfId="446"/>
    <cellStyle name="Value" xfId="447"/>
    <cellStyle name="WholeNumber" xfId="448"/>
    <cellStyle name="year" xfId="449"/>
    <cellStyle name="Yen" xfId="450"/>
    <cellStyle name="Yes No" xfId="451"/>
    <cellStyle name="桁区切り [0.00]_PERSONAL" xfId="452"/>
    <cellStyle name="桁区切り_PERSONAL" xfId="453"/>
    <cellStyle name="標準_PERSONAL" xfId="454"/>
    <cellStyle name="通貨 [0.00]_PERSONAL" xfId="455"/>
    <cellStyle name="通貨_PERSONAL" xfId="456"/>
  </cellStyles>
  <dxfs count="8">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o310\GTSPP\EPMA\Avoided%20Cost\Demand%20Response\Demand%20Response%202015-17\PGE_2017-Bridge_DR-Reporting-Template_All-Cos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11/cec/DATA/2016%20DRAM%20Pilot%20I/Evaluation/DRAM_Evaluation%20v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mbierma/Documents/ECR/Sep2016Bids/EvaluateBidsv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mbierma/OneDrive%20-%20Sempra%20Energy/User%20Folders/Downloads/2016%20SDGE%20PrefRes%20RFO%20Renewables%20Offer%20For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g/PS-efp/GTSR/Shared%20Documents/Renewable%20Offer%20Form%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Results Summary"/>
      <sheetName val="BIP"/>
      <sheetName val="CBP_DA"/>
      <sheetName val="CBP_DO"/>
      <sheetName val="SmartAC"/>
      <sheetName val="PLS"/>
      <sheetName val="Misc_DR_costs"/>
      <sheetName val="DR portfolio"/>
      <sheetName val="DropDowns"/>
      <sheetName val="Scenarios"/>
      <sheetName val="1-in-2_portfolio_load_impacts"/>
      <sheetName val="2017 budget"/>
      <sheetName val="EM&amp;V alloc"/>
      <sheetName val="Sys Support alloc"/>
      <sheetName val="ME&amp;O alloc"/>
      <sheetName val="AutoDR alloc"/>
      <sheetName val="allocation of indirect costs"/>
      <sheetName val="changed assumptions"/>
      <sheetName val="TRC comparison"/>
      <sheetName val="explanation of TRC changes"/>
      <sheetName val="A factor summary"/>
      <sheetName val="RECAP Dispatchability Factor"/>
      <sheetName val="RECAP Avaiilability Factor"/>
      <sheetName val="BIP avail fac"/>
      <sheetName val="CBP avail fac"/>
      <sheetName val="SmartAC avail fac"/>
      <sheetName val="PLS bill savings"/>
      <sheetName val="PLS Impacts"/>
      <sheetName val="PLS Capacity Allocation"/>
      <sheetName val="PLS Hourly Calc"/>
      <sheetName val="Instructions"/>
      <sheetName val="Inputs"/>
      <sheetName val="BIP Example"/>
      <sheetName val="Summary"/>
      <sheetName val="Portfolio"/>
      <sheetName val="References"/>
      <sheetName val="PLS Inputs"/>
      <sheetName val="PLS Example"/>
      <sheetName val="Revi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sheetData sheetId="26"/>
      <sheetData sheetId="27" refreshError="1"/>
      <sheetData sheetId="28" refreshError="1"/>
      <sheetData sheetId="29" refreshError="1"/>
      <sheetData sheetId="30"/>
      <sheetData sheetId="31" refreshError="1"/>
      <sheetData sheetId="32">
        <row r="12">
          <cell r="C12">
            <v>0.75</v>
          </cell>
        </row>
        <row r="13">
          <cell r="C13">
            <v>0.5</v>
          </cell>
        </row>
        <row r="15">
          <cell r="C15">
            <v>-0.3</v>
          </cell>
        </row>
        <row r="16">
          <cell r="C16">
            <v>0.3</v>
          </cell>
        </row>
        <row r="18">
          <cell r="C18">
            <v>-0.3</v>
          </cell>
        </row>
        <row r="19">
          <cell r="C19">
            <v>0.3</v>
          </cell>
        </row>
        <row r="21">
          <cell r="C21">
            <v>3</v>
          </cell>
        </row>
        <row r="22">
          <cell r="C22">
            <v>15</v>
          </cell>
        </row>
        <row r="24">
          <cell r="C24">
            <v>-0.3</v>
          </cell>
        </row>
        <row r="25">
          <cell r="C25">
            <v>0.3</v>
          </cell>
          <cell r="I25">
            <v>9.7933740014631621E-2</v>
          </cell>
          <cell r="J25">
            <v>7.6284149774982768E-2</v>
          </cell>
          <cell r="R25">
            <v>7.0000000000000007E-2</v>
          </cell>
        </row>
        <row r="27">
          <cell r="C27">
            <v>-0.1</v>
          </cell>
        </row>
        <row r="28">
          <cell r="C28">
            <v>1</v>
          </cell>
          <cell r="I28">
            <v>0.15</v>
          </cell>
        </row>
        <row r="52">
          <cell r="M52" t="str">
            <v>T&amp;D</v>
          </cell>
        </row>
        <row r="53">
          <cell r="M53" t="str">
            <v>D Only</v>
          </cell>
        </row>
        <row r="54">
          <cell r="M54" t="str">
            <v>User Input</v>
          </cell>
        </row>
        <row r="56">
          <cell r="I56">
            <v>0.93457943925233644</v>
          </cell>
          <cell r="J56">
            <v>0.87343872827321156</v>
          </cell>
          <cell r="K56">
            <v>0.81629787689085187</v>
          </cell>
        </row>
      </sheetData>
      <sheetData sheetId="33" refreshError="1"/>
      <sheetData sheetId="34" refreshError="1"/>
      <sheetData sheetId="35" refreshError="1"/>
      <sheetData sheetId="36" refreshError="1"/>
      <sheetData sheetId="37">
        <row r="37">
          <cell r="C37">
            <v>10</v>
          </cell>
        </row>
        <row r="38">
          <cell r="C38">
            <v>30</v>
          </cell>
        </row>
      </sheetData>
      <sheetData sheetId="38">
        <row r="49">
          <cell r="C49">
            <v>1200</v>
          </cell>
        </row>
      </sheetData>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_Data (2)"/>
      <sheetName val="WinningBidders"/>
      <sheetName val="Data_Map"/>
      <sheetName val="Bid_Data"/>
      <sheetName val="ReviewSlide"/>
      <sheetName val="OfferAcceptance"/>
      <sheetName val="ConformanceCheck_20151029"/>
      <sheetName val="ConformanceCheck_20151029 (1)"/>
      <sheetName val="Bid_Data_Alphabetized"/>
      <sheetName val="scratch"/>
      <sheetName val="Sheet3"/>
      <sheetName val="Bid_Data_NMV_old"/>
      <sheetName val="Sheet1"/>
    </sheetNames>
    <sheetDataSet>
      <sheetData sheetId="0" refreshError="1"/>
      <sheetData sheetId="1" refreshError="1"/>
      <sheetData sheetId="2">
        <row r="1">
          <cell r="C1">
            <v>40</v>
          </cell>
        </row>
        <row r="5">
          <cell r="B5" t="str">
            <v>Legal Entity Name</v>
          </cell>
          <cell r="C5" t="str">
            <v>2. Contact Information</v>
          </cell>
          <cell r="D5" t="str">
            <v>D8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1</v>
          </cell>
          <cell r="J11">
            <v>1</v>
          </cell>
          <cell r="K11">
            <v>1</v>
          </cell>
          <cell r="L11">
            <v>1</v>
          </cell>
          <cell r="M11">
            <v>1</v>
          </cell>
          <cell r="N11">
            <v>1</v>
          </cell>
          <cell r="O11">
            <v>4</v>
          </cell>
          <cell r="P11">
            <v>4</v>
          </cell>
          <cell r="Q11">
            <v>4</v>
          </cell>
          <cell r="R11">
            <v>4</v>
          </cell>
          <cell r="S11">
            <v>1</v>
          </cell>
          <cell r="T11">
            <v>1</v>
          </cell>
        </row>
        <row r="12">
          <cell r="I12">
            <v>1</v>
          </cell>
          <cell r="J12">
            <v>1</v>
          </cell>
          <cell r="K12">
            <v>1</v>
          </cell>
          <cell r="L12">
            <v>1</v>
          </cell>
          <cell r="M12">
            <v>1</v>
          </cell>
          <cell r="N12">
            <v>1</v>
          </cell>
          <cell r="O12">
            <v>4</v>
          </cell>
          <cell r="P12">
            <v>4</v>
          </cell>
          <cell r="Q12">
            <v>4</v>
          </cell>
          <cell r="R12">
            <v>4</v>
          </cell>
          <cell r="S12">
            <v>1</v>
          </cell>
          <cell r="T12">
            <v>1</v>
          </cell>
        </row>
        <row r="13">
          <cell r="I13">
            <v>1</v>
          </cell>
          <cell r="J13">
            <v>1</v>
          </cell>
          <cell r="K13">
            <v>1</v>
          </cell>
          <cell r="L13">
            <v>1</v>
          </cell>
          <cell r="M13">
            <v>1</v>
          </cell>
          <cell r="N13">
            <v>1</v>
          </cell>
          <cell r="O13">
            <v>4</v>
          </cell>
          <cell r="P13">
            <v>4</v>
          </cell>
          <cell r="Q13">
            <v>4</v>
          </cell>
          <cell r="R13">
            <v>4</v>
          </cell>
          <cell r="S13">
            <v>1</v>
          </cell>
          <cell r="T13">
            <v>1</v>
          </cell>
        </row>
        <row r="14">
          <cell r="I14">
            <v>1</v>
          </cell>
          <cell r="J14">
            <v>1</v>
          </cell>
          <cell r="K14">
            <v>1</v>
          </cell>
          <cell r="L14">
            <v>1</v>
          </cell>
          <cell r="M14">
            <v>1</v>
          </cell>
          <cell r="N14">
            <v>1</v>
          </cell>
          <cell r="O14">
            <v>4</v>
          </cell>
          <cell r="P14">
            <v>4</v>
          </cell>
          <cell r="Q14">
            <v>4</v>
          </cell>
          <cell r="R14">
            <v>4</v>
          </cell>
          <cell r="S14">
            <v>1</v>
          </cell>
          <cell r="T14">
            <v>1</v>
          </cell>
        </row>
        <row r="15">
          <cell r="I15">
            <v>1</v>
          </cell>
          <cell r="J15">
            <v>1</v>
          </cell>
          <cell r="K15">
            <v>1</v>
          </cell>
          <cell r="L15">
            <v>1</v>
          </cell>
          <cell r="M15">
            <v>1</v>
          </cell>
          <cell r="N15">
            <v>1</v>
          </cell>
          <cell r="O15">
            <v>4</v>
          </cell>
          <cell r="P15">
            <v>4</v>
          </cell>
          <cell r="Q15">
            <v>4</v>
          </cell>
          <cell r="R15">
            <v>4</v>
          </cell>
          <cell r="S15">
            <v>1</v>
          </cell>
          <cell r="T15">
            <v>1</v>
          </cell>
        </row>
        <row r="16">
          <cell r="I16">
            <v>1</v>
          </cell>
          <cell r="J16">
            <v>1</v>
          </cell>
          <cell r="K16">
            <v>1</v>
          </cell>
          <cell r="L16">
            <v>1</v>
          </cell>
          <cell r="M16">
            <v>1</v>
          </cell>
          <cell r="N16">
            <v>1</v>
          </cell>
          <cell r="O16">
            <v>4</v>
          </cell>
          <cell r="P16">
            <v>4</v>
          </cell>
          <cell r="Q16">
            <v>4</v>
          </cell>
          <cell r="R16">
            <v>4</v>
          </cell>
          <cell r="S16">
            <v>1</v>
          </cell>
          <cell r="T16">
            <v>1</v>
          </cell>
        </row>
        <row r="17">
          <cell r="C17">
            <v>0</v>
          </cell>
          <cell r="I17">
            <v>2</v>
          </cell>
          <cell r="J17">
            <v>2</v>
          </cell>
          <cell r="K17">
            <v>2</v>
          </cell>
          <cell r="L17">
            <v>2</v>
          </cell>
          <cell r="M17">
            <v>2</v>
          </cell>
          <cell r="N17">
            <v>2</v>
          </cell>
          <cell r="O17">
            <v>5</v>
          </cell>
          <cell r="P17">
            <v>5</v>
          </cell>
          <cell r="Q17">
            <v>5</v>
          </cell>
          <cell r="R17">
            <v>5</v>
          </cell>
          <cell r="S17">
            <v>2</v>
          </cell>
          <cell r="T17">
            <v>2</v>
          </cell>
        </row>
        <row r="18">
          <cell r="I18">
            <v>2</v>
          </cell>
          <cell r="J18">
            <v>2</v>
          </cell>
          <cell r="K18">
            <v>2</v>
          </cell>
          <cell r="L18">
            <v>2</v>
          </cell>
          <cell r="M18">
            <v>2</v>
          </cell>
          <cell r="N18">
            <v>2</v>
          </cell>
          <cell r="O18">
            <v>5</v>
          </cell>
          <cell r="P18">
            <v>5</v>
          </cell>
          <cell r="Q18">
            <v>5</v>
          </cell>
          <cell r="R18">
            <v>5</v>
          </cell>
          <cell r="S18">
            <v>2</v>
          </cell>
          <cell r="T18">
            <v>2</v>
          </cell>
        </row>
        <row r="19">
          <cell r="I19">
            <v>2</v>
          </cell>
          <cell r="J19">
            <v>2</v>
          </cell>
          <cell r="K19">
            <v>2</v>
          </cell>
          <cell r="L19">
            <v>2</v>
          </cell>
          <cell r="M19">
            <v>2</v>
          </cell>
          <cell r="N19">
            <v>2</v>
          </cell>
          <cell r="O19">
            <v>5</v>
          </cell>
          <cell r="P19">
            <v>5</v>
          </cell>
          <cell r="Q19">
            <v>5</v>
          </cell>
          <cell r="R19">
            <v>5</v>
          </cell>
          <cell r="S19">
            <v>2</v>
          </cell>
          <cell r="T19">
            <v>2</v>
          </cell>
        </row>
        <row r="20">
          <cell r="I20">
            <v>2</v>
          </cell>
          <cell r="J20">
            <v>2</v>
          </cell>
          <cell r="K20">
            <v>2</v>
          </cell>
          <cell r="L20">
            <v>2</v>
          </cell>
          <cell r="M20">
            <v>2</v>
          </cell>
          <cell r="N20">
            <v>2</v>
          </cell>
          <cell r="O20">
            <v>5</v>
          </cell>
          <cell r="P20">
            <v>5</v>
          </cell>
          <cell r="Q20">
            <v>5</v>
          </cell>
          <cell r="R20">
            <v>5</v>
          </cell>
          <cell r="S20">
            <v>2</v>
          </cell>
          <cell r="T20">
            <v>2</v>
          </cell>
        </row>
        <row r="21">
          <cell r="I21">
            <v>2</v>
          </cell>
          <cell r="J21">
            <v>2</v>
          </cell>
          <cell r="K21">
            <v>2</v>
          </cell>
          <cell r="L21">
            <v>2</v>
          </cell>
          <cell r="M21">
            <v>2</v>
          </cell>
          <cell r="N21">
            <v>2</v>
          </cell>
          <cell r="O21">
            <v>5</v>
          </cell>
          <cell r="P21">
            <v>5</v>
          </cell>
          <cell r="Q21">
            <v>5</v>
          </cell>
          <cell r="R21">
            <v>5</v>
          </cell>
          <cell r="S21">
            <v>2</v>
          </cell>
          <cell r="T21">
            <v>2</v>
          </cell>
        </row>
        <row r="22">
          <cell r="I22">
            <v>2</v>
          </cell>
          <cell r="J22">
            <v>2</v>
          </cell>
          <cell r="K22">
            <v>2</v>
          </cell>
          <cell r="L22">
            <v>2</v>
          </cell>
          <cell r="M22">
            <v>2</v>
          </cell>
          <cell r="N22">
            <v>2</v>
          </cell>
          <cell r="O22">
            <v>6</v>
          </cell>
          <cell r="P22">
            <v>6</v>
          </cell>
          <cell r="Q22">
            <v>6</v>
          </cell>
          <cell r="R22">
            <v>6</v>
          </cell>
          <cell r="S22">
            <v>2</v>
          </cell>
          <cell r="T22">
            <v>2</v>
          </cell>
        </row>
        <row r="23">
          <cell r="I23">
            <v>2</v>
          </cell>
          <cell r="J23">
            <v>2</v>
          </cell>
          <cell r="K23">
            <v>2</v>
          </cell>
          <cell r="L23">
            <v>2</v>
          </cell>
          <cell r="M23">
            <v>2</v>
          </cell>
          <cell r="N23">
            <v>2</v>
          </cell>
          <cell r="O23">
            <v>6</v>
          </cell>
          <cell r="P23">
            <v>6</v>
          </cell>
          <cell r="Q23">
            <v>6</v>
          </cell>
          <cell r="R23">
            <v>6</v>
          </cell>
          <cell r="S23">
            <v>2</v>
          </cell>
          <cell r="T23">
            <v>2</v>
          </cell>
        </row>
        <row r="24">
          <cell r="I24">
            <v>3</v>
          </cell>
          <cell r="J24">
            <v>3</v>
          </cell>
          <cell r="K24">
            <v>3</v>
          </cell>
          <cell r="L24">
            <v>3</v>
          </cell>
          <cell r="M24">
            <v>3</v>
          </cell>
          <cell r="N24">
            <v>3</v>
          </cell>
          <cell r="O24">
            <v>6</v>
          </cell>
          <cell r="P24">
            <v>6</v>
          </cell>
          <cell r="Q24">
            <v>6</v>
          </cell>
          <cell r="R24">
            <v>6</v>
          </cell>
          <cell r="S24">
            <v>3</v>
          </cell>
          <cell r="T24">
            <v>3</v>
          </cell>
        </row>
        <row r="25">
          <cell r="I25">
            <v>3</v>
          </cell>
          <cell r="J25">
            <v>3</v>
          </cell>
          <cell r="K25">
            <v>3</v>
          </cell>
          <cell r="L25">
            <v>3</v>
          </cell>
          <cell r="M25">
            <v>3</v>
          </cell>
          <cell r="N25">
            <v>3</v>
          </cell>
          <cell r="O25">
            <v>6</v>
          </cell>
          <cell r="P25">
            <v>6</v>
          </cell>
          <cell r="Q25">
            <v>6</v>
          </cell>
          <cell r="R25">
            <v>6</v>
          </cell>
          <cell r="S25">
            <v>3</v>
          </cell>
          <cell r="T25">
            <v>3</v>
          </cell>
        </row>
        <row r="26">
          <cell r="I26">
            <v>3</v>
          </cell>
          <cell r="J26">
            <v>3</v>
          </cell>
          <cell r="K26">
            <v>3</v>
          </cell>
          <cell r="L26">
            <v>3</v>
          </cell>
          <cell r="M26">
            <v>3</v>
          </cell>
          <cell r="N26">
            <v>3</v>
          </cell>
          <cell r="O26">
            <v>6</v>
          </cell>
          <cell r="P26">
            <v>6</v>
          </cell>
          <cell r="Q26">
            <v>6</v>
          </cell>
          <cell r="R26">
            <v>6</v>
          </cell>
          <cell r="S26">
            <v>3</v>
          </cell>
          <cell r="T26">
            <v>3</v>
          </cell>
        </row>
        <row r="27">
          <cell r="I27">
            <v>3</v>
          </cell>
          <cell r="J27">
            <v>3</v>
          </cell>
          <cell r="K27">
            <v>3</v>
          </cell>
          <cell r="L27">
            <v>3</v>
          </cell>
          <cell r="M27">
            <v>3</v>
          </cell>
          <cell r="N27">
            <v>3</v>
          </cell>
          <cell r="O27">
            <v>6</v>
          </cell>
          <cell r="P27">
            <v>6</v>
          </cell>
          <cell r="Q27">
            <v>6</v>
          </cell>
          <cell r="R27">
            <v>6</v>
          </cell>
          <cell r="S27">
            <v>3</v>
          </cell>
          <cell r="T27">
            <v>3</v>
          </cell>
        </row>
        <row r="28">
          <cell r="I28">
            <v>3</v>
          </cell>
          <cell r="J28">
            <v>3</v>
          </cell>
          <cell r="K28">
            <v>3</v>
          </cell>
          <cell r="L28">
            <v>3</v>
          </cell>
          <cell r="M28">
            <v>3</v>
          </cell>
          <cell r="N28">
            <v>3</v>
          </cell>
          <cell r="O28">
            <v>6</v>
          </cell>
          <cell r="P28">
            <v>6</v>
          </cell>
          <cell r="Q28">
            <v>6</v>
          </cell>
          <cell r="R28">
            <v>6</v>
          </cell>
          <cell r="S28">
            <v>3</v>
          </cell>
          <cell r="T28">
            <v>3</v>
          </cell>
        </row>
        <row r="29">
          <cell r="I29">
            <v>3</v>
          </cell>
          <cell r="J29">
            <v>3</v>
          </cell>
          <cell r="K29">
            <v>3</v>
          </cell>
          <cell r="L29">
            <v>3</v>
          </cell>
          <cell r="M29">
            <v>3</v>
          </cell>
          <cell r="N29">
            <v>3</v>
          </cell>
          <cell r="O29">
            <v>6</v>
          </cell>
          <cell r="P29">
            <v>6</v>
          </cell>
          <cell r="Q29">
            <v>6</v>
          </cell>
          <cell r="R29">
            <v>6</v>
          </cell>
          <cell r="S29">
            <v>3</v>
          </cell>
          <cell r="T29">
            <v>3</v>
          </cell>
        </row>
        <row r="30">
          <cell r="I30">
            <v>3</v>
          </cell>
          <cell r="J30">
            <v>3</v>
          </cell>
          <cell r="K30">
            <v>3</v>
          </cell>
          <cell r="L30">
            <v>3</v>
          </cell>
          <cell r="M30">
            <v>3</v>
          </cell>
          <cell r="N30">
            <v>3</v>
          </cell>
          <cell r="O30">
            <v>5</v>
          </cell>
          <cell r="P30">
            <v>5</v>
          </cell>
          <cell r="Q30">
            <v>5</v>
          </cell>
          <cell r="R30">
            <v>5</v>
          </cell>
          <cell r="S30">
            <v>3</v>
          </cell>
          <cell r="T30">
            <v>3</v>
          </cell>
        </row>
        <row r="31">
          <cell r="I31">
            <v>3</v>
          </cell>
          <cell r="J31">
            <v>3</v>
          </cell>
          <cell r="K31">
            <v>3</v>
          </cell>
          <cell r="L31">
            <v>3</v>
          </cell>
          <cell r="M31">
            <v>3</v>
          </cell>
          <cell r="N31">
            <v>3</v>
          </cell>
          <cell r="O31">
            <v>5</v>
          </cell>
          <cell r="P31">
            <v>5</v>
          </cell>
          <cell r="Q31">
            <v>5</v>
          </cell>
          <cell r="R31">
            <v>5</v>
          </cell>
          <cell r="S31">
            <v>3</v>
          </cell>
          <cell r="T31">
            <v>3</v>
          </cell>
        </row>
        <row r="32">
          <cell r="I32">
            <v>2</v>
          </cell>
          <cell r="J32">
            <v>2</v>
          </cell>
          <cell r="K32">
            <v>2</v>
          </cell>
          <cell r="L32">
            <v>2</v>
          </cell>
          <cell r="M32">
            <v>2</v>
          </cell>
          <cell r="N32">
            <v>2</v>
          </cell>
          <cell r="O32">
            <v>5</v>
          </cell>
          <cell r="P32">
            <v>5</v>
          </cell>
          <cell r="Q32">
            <v>5</v>
          </cell>
          <cell r="R32">
            <v>5</v>
          </cell>
          <cell r="S32">
            <v>2</v>
          </cell>
          <cell r="T32">
            <v>2</v>
          </cell>
        </row>
        <row r="33">
          <cell r="I33">
            <v>1</v>
          </cell>
          <cell r="J33">
            <v>1</v>
          </cell>
          <cell r="K33">
            <v>1</v>
          </cell>
          <cell r="L33">
            <v>1</v>
          </cell>
          <cell r="M33">
            <v>1</v>
          </cell>
          <cell r="N33">
            <v>1</v>
          </cell>
          <cell r="O33">
            <v>4</v>
          </cell>
          <cell r="P33">
            <v>4</v>
          </cell>
          <cell r="Q33">
            <v>4</v>
          </cell>
          <cell r="R33">
            <v>4</v>
          </cell>
          <cell r="S33">
            <v>1</v>
          </cell>
          <cell r="T33">
            <v>1</v>
          </cell>
        </row>
        <row r="34">
          <cell r="I34">
            <v>1</v>
          </cell>
          <cell r="J34">
            <v>1</v>
          </cell>
          <cell r="K34">
            <v>1</v>
          </cell>
          <cell r="L34">
            <v>1</v>
          </cell>
          <cell r="M34">
            <v>1</v>
          </cell>
          <cell r="N34">
            <v>1</v>
          </cell>
          <cell r="O34">
            <v>4</v>
          </cell>
          <cell r="P34">
            <v>4</v>
          </cell>
          <cell r="Q34">
            <v>4</v>
          </cell>
          <cell r="R34">
            <v>4</v>
          </cell>
          <cell r="S34">
            <v>1</v>
          </cell>
          <cell r="T34">
            <v>1</v>
          </cell>
        </row>
        <row r="37">
          <cell r="I37" t="str">
            <v>Weekend/Holiday</v>
          </cell>
        </row>
        <row r="38">
          <cell r="I38">
            <v>1</v>
          </cell>
          <cell r="J38">
            <v>2</v>
          </cell>
          <cell r="K38">
            <v>3</v>
          </cell>
          <cell r="L38">
            <v>4</v>
          </cell>
          <cell r="M38">
            <v>5</v>
          </cell>
          <cell r="N38">
            <v>6</v>
          </cell>
          <cell r="O38">
            <v>7</v>
          </cell>
          <cell r="P38">
            <v>8</v>
          </cell>
          <cell r="Q38">
            <v>9</v>
          </cell>
          <cell r="R38">
            <v>10</v>
          </cell>
          <cell r="S38">
            <v>11</v>
          </cell>
          <cell r="T38">
            <v>12</v>
          </cell>
        </row>
        <row r="39">
          <cell r="I39">
            <v>1</v>
          </cell>
          <cell r="J39">
            <v>1</v>
          </cell>
          <cell r="K39">
            <v>1</v>
          </cell>
          <cell r="L39">
            <v>1</v>
          </cell>
          <cell r="M39">
            <v>1</v>
          </cell>
          <cell r="N39">
            <v>1</v>
          </cell>
          <cell r="O39">
            <v>4</v>
          </cell>
          <cell r="P39">
            <v>4</v>
          </cell>
          <cell r="Q39">
            <v>4</v>
          </cell>
          <cell r="R39">
            <v>4</v>
          </cell>
          <cell r="S39">
            <v>1</v>
          </cell>
          <cell r="T39">
            <v>1</v>
          </cell>
        </row>
        <row r="40">
          <cell r="I40">
            <v>1</v>
          </cell>
          <cell r="J40">
            <v>1</v>
          </cell>
          <cell r="K40">
            <v>1</v>
          </cell>
          <cell r="L40">
            <v>1</v>
          </cell>
          <cell r="M40">
            <v>1</v>
          </cell>
          <cell r="N40">
            <v>1</v>
          </cell>
          <cell r="O40">
            <v>4</v>
          </cell>
          <cell r="P40">
            <v>4</v>
          </cell>
          <cell r="Q40">
            <v>4</v>
          </cell>
          <cell r="R40">
            <v>4</v>
          </cell>
          <cell r="S40">
            <v>1</v>
          </cell>
          <cell r="T40">
            <v>1</v>
          </cell>
        </row>
        <row r="41">
          <cell r="I41">
            <v>1</v>
          </cell>
          <cell r="J41">
            <v>1</v>
          </cell>
          <cell r="K41">
            <v>1</v>
          </cell>
          <cell r="L41">
            <v>1</v>
          </cell>
          <cell r="M41">
            <v>1</v>
          </cell>
          <cell r="N41">
            <v>1</v>
          </cell>
          <cell r="O41">
            <v>4</v>
          </cell>
          <cell r="P41">
            <v>4</v>
          </cell>
          <cell r="Q41">
            <v>4</v>
          </cell>
          <cell r="R41">
            <v>4</v>
          </cell>
          <cell r="S41">
            <v>1</v>
          </cell>
          <cell r="T41">
            <v>1</v>
          </cell>
        </row>
        <row r="42">
          <cell r="I42">
            <v>1</v>
          </cell>
          <cell r="J42">
            <v>1</v>
          </cell>
          <cell r="K42">
            <v>1</v>
          </cell>
          <cell r="L42">
            <v>1</v>
          </cell>
          <cell r="M42">
            <v>1</v>
          </cell>
          <cell r="N42">
            <v>1</v>
          </cell>
          <cell r="O42">
            <v>4</v>
          </cell>
          <cell r="P42">
            <v>4</v>
          </cell>
          <cell r="Q42">
            <v>4</v>
          </cell>
          <cell r="R42">
            <v>4</v>
          </cell>
          <cell r="S42">
            <v>1</v>
          </cell>
          <cell r="T42">
            <v>1</v>
          </cell>
        </row>
        <row r="43">
          <cell r="I43">
            <v>1</v>
          </cell>
          <cell r="J43">
            <v>1</v>
          </cell>
          <cell r="K43">
            <v>1</v>
          </cell>
          <cell r="L43">
            <v>1</v>
          </cell>
          <cell r="M43">
            <v>1</v>
          </cell>
          <cell r="N43">
            <v>1</v>
          </cell>
          <cell r="O43">
            <v>4</v>
          </cell>
          <cell r="P43">
            <v>4</v>
          </cell>
          <cell r="Q43">
            <v>4</v>
          </cell>
          <cell r="R43">
            <v>4</v>
          </cell>
          <cell r="S43">
            <v>1</v>
          </cell>
          <cell r="T43">
            <v>1</v>
          </cell>
        </row>
        <row r="44">
          <cell r="I44">
            <v>1</v>
          </cell>
          <cell r="J44">
            <v>1</v>
          </cell>
          <cell r="K44">
            <v>1</v>
          </cell>
          <cell r="L44">
            <v>1</v>
          </cell>
          <cell r="M44">
            <v>1</v>
          </cell>
          <cell r="N44">
            <v>1</v>
          </cell>
          <cell r="O44">
            <v>4</v>
          </cell>
          <cell r="P44">
            <v>4</v>
          </cell>
          <cell r="Q44">
            <v>4</v>
          </cell>
          <cell r="R44">
            <v>4</v>
          </cell>
          <cell r="S44">
            <v>1</v>
          </cell>
          <cell r="T44">
            <v>1</v>
          </cell>
        </row>
        <row r="45">
          <cell r="I45">
            <v>1</v>
          </cell>
          <cell r="J45">
            <v>1</v>
          </cell>
          <cell r="K45">
            <v>1</v>
          </cell>
          <cell r="L45">
            <v>1</v>
          </cell>
          <cell r="M45">
            <v>1</v>
          </cell>
          <cell r="N45">
            <v>1</v>
          </cell>
          <cell r="O45">
            <v>4</v>
          </cell>
          <cell r="P45">
            <v>4</v>
          </cell>
          <cell r="Q45">
            <v>4</v>
          </cell>
          <cell r="R45">
            <v>4</v>
          </cell>
          <cell r="S45">
            <v>1</v>
          </cell>
          <cell r="T45">
            <v>1</v>
          </cell>
        </row>
        <row r="46">
          <cell r="I46">
            <v>1</v>
          </cell>
          <cell r="J46">
            <v>1</v>
          </cell>
          <cell r="K46">
            <v>1</v>
          </cell>
          <cell r="L46">
            <v>1</v>
          </cell>
          <cell r="M46">
            <v>1</v>
          </cell>
          <cell r="N46">
            <v>1</v>
          </cell>
          <cell r="O46">
            <v>4</v>
          </cell>
          <cell r="P46">
            <v>4</v>
          </cell>
          <cell r="Q46">
            <v>4</v>
          </cell>
          <cell r="R46">
            <v>4</v>
          </cell>
          <cell r="S46">
            <v>1</v>
          </cell>
          <cell r="T46">
            <v>1</v>
          </cell>
        </row>
        <row r="47">
          <cell r="I47">
            <v>1</v>
          </cell>
          <cell r="J47">
            <v>1</v>
          </cell>
          <cell r="K47">
            <v>1</v>
          </cell>
          <cell r="L47">
            <v>1</v>
          </cell>
          <cell r="M47">
            <v>1</v>
          </cell>
          <cell r="N47">
            <v>1</v>
          </cell>
          <cell r="O47">
            <v>4</v>
          </cell>
          <cell r="P47">
            <v>4</v>
          </cell>
          <cell r="Q47">
            <v>4</v>
          </cell>
          <cell r="R47">
            <v>4</v>
          </cell>
          <cell r="S47">
            <v>1</v>
          </cell>
          <cell r="T47">
            <v>1</v>
          </cell>
        </row>
        <row r="48">
          <cell r="I48">
            <v>1</v>
          </cell>
          <cell r="J48">
            <v>1</v>
          </cell>
          <cell r="K48">
            <v>1</v>
          </cell>
          <cell r="L48">
            <v>1</v>
          </cell>
          <cell r="M48">
            <v>1</v>
          </cell>
          <cell r="N48">
            <v>1</v>
          </cell>
          <cell r="O48">
            <v>4</v>
          </cell>
          <cell r="P48">
            <v>4</v>
          </cell>
          <cell r="Q48">
            <v>4</v>
          </cell>
          <cell r="R48">
            <v>4</v>
          </cell>
          <cell r="S48">
            <v>1</v>
          </cell>
          <cell r="T48">
            <v>1</v>
          </cell>
        </row>
        <row r="49">
          <cell r="I49">
            <v>1</v>
          </cell>
          <cell r="J49">
            <v>1</v>
          </cell>
          <cell r="K49">
            <v>1</v>
          </cell>
          <cell r="L49">
            <v>1</v>
          </cell>
          <cell r="M49">
            <v>1</v>
          </cell>
          <cell r="N49">
            <v>1</v>
          </cell>
          <cell r="O49">
            <v>4</v>
          </cell>
          <cell r="P49">
            <v>4</v>
          </cell>
          <cell r="Q49">
            <v>4</v>
          </cell>
          <cell r="R49">
            <v>4</v>
          </cell>
          <cell r="S49">
            <v>1</v>
          </cell>
          <cell r="T49">
            <v>1</v>
          </cell>
        </row>
        <row r="50">
          <cell r="I50">
            <v>1</v>
          </cell>
          <cell r="J50">
            <v>1</v>
          </cell>
          <cell r="K50">
            <v>1</v>
          </cell>
          <cell r="L50">
            <v>1</v>
          </cell>
          <cell r="M50">
            <v>1</v>
          </cell>
          <cell r="N50">
            <v>1</v>
          </cell>
          <cell r="O50">
            <v>4</v>
          </cell>
          <cell r="P50">
            <v>4</v>
          </cell>
          <cell r="Q50">
            <v>4</v>
          </cell>
          <cell r="R50">
            <v>4</v>
          </cell>
          <cell r="S50">
            <v>1</v>
          </cell>
          <cell r="T50">
            <v>1</v>
          </cell>
        </row>
        <row r="51">
          <cell r="I51">
            <v>1</v>
          </cell>
          <cell r="J51">
            <v>1</v>
          </cell>
          <cell r="K51">
            <v>1</v>
          </cell>
          <cell r="L51">
            <v>1</v>
          </cell>
          <cell r="M51">
            <v>1</v>
          </cell>
          <cell r="N51">
            <v>1</v>
          </cell>
          <cell r="O51">
            <v>4</v>
          </cell>
          <cell r="P51">
            <v>4</v>
          </cell>
          <cell r="Q51">
            <v>4</v>
          </cell>
          <cell r="R51">
            <v>4</v>
          </cell>
          <cell r="S51">
            <v>1</v>
          </cell>
          <cell r="T51">
            <v>1</v>
          </cell>
        </row>
        <row r="52">
          <cell r="I52">
            <v>1</v>
          </cell>
          <cell r="J52">
            <v>1</v>
          </cell>
          <cell r="K52">
            <v>1</v>
          </cell>
          <cell r="L52">
            <v>1</v>
          </cell>
          <cell r="M52">
            <v>1</v>
          </cell>
          <cell r="N52">
            <v>1</v>
          </cell>
          <cell r="O52">
            <v>4</v>
          </cell>
          <cell r="P52">
            <v>4</v>
          </cell>
          <cell r="Q52">
            <v>4</v>
          </cell>
          <cell r="R52">
            <v>4</v>
          </cell>
          <cell r="S52">
            <v>1</v>
          </cell>
          <cell r="T52">
            <v>1</v>
          </cell>
        </row>
        <row r="53">
          <cell r="I53">
            <v>1</v>
          </cell>
          <cell r="J53">
            <v>1</v>
          </cell>
          <cell r="K53">
            <v>1</v>
          </cell>
          <cell r="L53">
            <v>1</v>
          </cell>
          <cell r="M53">
            <v>1</v>
          </cell>
          <cell r="N53">
            <v>1</v>
          </cell>
          <cell r="O53">
            <v>4</v>
          </cell>
          <cell r="P53">
            <v>4</v>
          </cell>
          <cell r="Q53">
            <v>4</v>
          </cell>
          <cell r="R53">
            <v>4</v>
          </cell>
          <cell r="S53">
            <v>1</v>
          </cell>
          <cell r="T53">
            <v>1</v>
          </cell>
        </row>
        <row r="54">
          <cell r="I54">
            <v>1</v>
          </cell>
          <cell r="J54">
            <v>1</v>
          </cell>
          <cell r="K54">
            <v>1</v>
          </cell>
          <cell r="L54">
            <v>1</v>
          </cell>
          <cell r="M54">
            <v>1</v>
          </cell>
          <cell r="N54">
            <v>1</v>
          </cell>
          <cell r="O54">
            <v>4</v>
          </cell>
          <cell r="P54">
            <v>4</v>
          </cell>
          <cell r="Q54">
            <v>4</v>
          </cell>
          <cell r="R54">
            <v>4</v>
          </cell>
          <cell r="S54">
            <v>1</v>
          </cell>
          <cell r="T54">
            <v>1</v>
          </cell>
        </row>
        <row r="55">
          <cell r="I55">
            <v>1</v>
          </cell>
          <cell r="J55">
            <v>1</v>
          </cell>
          <cell r="K55">
            <v>1</v>
          </cell>
          <cell r="L55">
            <v>1</v>
          </cell>
          <cell r="M55">
            <v>1</v>
          </cell>
          <cell r="N55">
            <v>1</v>
          </cell>
          <cell r="O55">
            <v>4</v>
          </cell>
          <cell r="P55">
            <v>4</v>
          </cell>
          <cell r="Q55">
            <v>4</v>
          </cell>
          <cell r="R55">
            <v>4</v>
          </cell>
          <cell r="S55">
            <v>1</v>
          </cell>
          <cell r="T55">
            <v>1</v>
          </cell>
        </row>
        <row r="56">
          <cell r="I56">
            <v>1</v>
          </cell>
          <cell r="J56">
            <v>1</v>
          </cell>
          <cell r="K56">
            <v>1</v>
          </cell>
          <cell r="L56">
            <v>1</v>
          </cell>
          <cell r="M56">
            <v>1</v>
          </cell>
          <cell r="N56">
            <v>1</v>
          </cell>
          <cell r="O56">
            <v>4</v>
          </cell>
          <cell r="P56">
            <v>4</v>
          </cell>
          <cell r="Q56">
            <v>4</v>
          </cell>
          <cell r="R56">
            <v>4</v>
          </cell>
          <cell r="S56">
            <v>1</v>
          </cell>
          <cell r="T56">
            <v>1</v>
          </cell>
        </row>
        <row r="57">
          <cell r="I57">
            <v>1</v>
          </cell>
          <cell r="J57">
            <v>1</v>
          </cell>
          <cell r="K57">
            <v>1</v>
          </cell>
          <cell r="L57">
            <v>1</v>
          </cell>
          <cell r="M57">
            <v>1</v>
          </cell>
          <cell r="N57">
            <v>1</v>
          </cell>
          <cell r="O57">
            <v>4</v>
          </cell>
          <cell r="P57">
            <v>4</v>
          </cell>
          <cell r="Q57">
            <v>4</v>
          </cell>
          <cell r="R57">
            <v>4</v>
          </cell>
          <cell r="S57">
            <v>1</v>
          </cell>
          <cell r="T57">
            <v>1</v>
          </cell>
        </row>
        <row r="58">
          <cell r="I58">
            <v>1</v>
          </cell>
          <cell r="J58">
            <v>1</v>
          </cell>
          <cell r="K58">
            <v>1</v>
          </cell>
          <cell r="L58">
            <v>1</v>
          </cell>
          <cell r="M58">
            <v>1</v>
          </cell>
          <cell r="N58">
            <v>1</v>
          </cell>
          <cell r="O58">
            <v>4</v>
          </cell>
          <cell r="P58">
            <v>4</v>
          </cell>
          <cell r="Q58">
            <v>4</v>
          </cell>
          <cell r="R58">
            <v>4</v>
          </cell>
          <cell r="S58">
            <v>1</v>
          </cell>
          <cell r="T58">
            <v>1</v>
          </cell>
        </row>
        <row r="59">
          <cell r="I59">
            <v>1</v>
          </cell>
          <cell r="J59">
            <v>1</v>
          </cell>
          <cell r="K59">
            <v>1</v>
          </cell>
          <cell r="L59">
            <v>1</v>
          </cell>
          <cell r="M59">
            <v>1</v>
          </cell>
          <cell r="N59">
            <v>1</v>
          </cell>
          <cell r="O59">
            <v>4</v>
          </cell>
          <cell r="P59">
            <v>4</v>
          </cell>
          <cell r="Q59">
            <v>4</v>
          </cell>
          <cell r="R59">
            <v>4</v>
          </cell>
          <cell r="S59">
            <v>1</v>
          </cell>
          <cell r="T59">
            <v>1</v>
          </cell>
        </row>
        <row r="60">
          <cell r="I60">
            <v>1</v>
          </cell>
          <cell r="J60">
            <v>1</v>
          </cell>
          <cell r="K60">
            <v>1</v>
          </cell>
          <cell r="L60">
            <v>1</v>
          </cell>
          <cell r="M60">
            <v>1</v>
          </cell>
          <cell r="N60">
            <v>1</v>
          </cell>
          <cell r="O60">
            <v>4</v>
          </cell>
          <cell r="P60">
            <v>4</v>
          </cell>
          <cell r="Q60">
            <v>4</v>
          </cell>
          <cell r="R60">
            <v>4</v>
          </cell>
          <cell r="S60">
            <v>1</v>
          </cell>
          <cell r="T60">
            <v>1</v>
          </cell>
        </row>
        <row r="61">
          <cell r="I61">
            <v>1</v>
          </cell>
          <cell r="J61">
            <v>1</v>
          </cell>
          <cell r="K61">
            <v>1</v>
          </cell>
          <cell r="L61">
            <v>1</v>
          </cell>
          <cell r="M61">
            <v>1</v>
          </cell>
          <cell r="N61">
            <v>1</v>
          </cell>
          <cell r="O61">
            <v>4</v>
          </cell>
          <cell r="P61">
            <v>4</v>
          </cell>
          <cell r="Q61">
            <v>4</v>
          </cell>
          <cell r="R61">
            <v>4</v>
          </cell>
          <cell r="S61">
            <v>1</v>
          </cell>
          <cell r="T61">
            <v>1</v>
          </cell>
        </row>
        <row r="62">
          <cell r="I62">
            <v>1</v>
          </cell>
          <cell r="J62">
            <v>1</v>
          </cell>
          <cell r="K62">
            <v>1</v>
          </cell>
          <cell r="L62">
            <v>1</v>
          </cell>
          <cell r="M62">
            <v>1</v>
          </cell>
          <cell r="N62">
            <v>1</v>
          </cell>
          <cell r="O62">
            <v>4</v>
          </cell>
          <cell r="P62">
            <v>4</v>
          </cell>
          <cell r="Q62">
            <v>4</v>
          </cell>
          <cell r="R62">
            <v>4</v>
          </cell>
          <cell r="S62">
            <v>1</v>
          </cell>
          <cell r="T62">
            <v>1</v>
          </cell>
        </row>
      </sheetData>
      <sheetData sheetId="1" refreshError="1"/>
      <sheetData sheetId="2"/>
      <sheetData sheetId="3"/>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row r="4">
          <cell r="C4" t="str">
            <v>New Facility</v>
          </cell>
        </row>
        <row r="5">
          <cell r="C5" t="str">
            <v>Repower</v>
          </cell>
        </row>
        <row r="6">
          <cell r="C6" t="str">
            <v>Upgrade/Expansion</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Contact Information"/>
      <sheetName val="3. Project Description"/>
      <sheetName val="4. Interconnection"/>
      <sheetName val="5. Eligibility"/>
      <sheetName val="6. PPA Summary"/>
      <sheetName val="7. Permitting"/>
      <sheetName val="8. Schedule"/>
      <sheetName val="9. Delivery Profile"/>
      <sheetName val="10. Pricing and Degradation"/>
      <sheetName val="11. Confidentiality"/>
      <sheetName val="12. DERP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G83"/>
  <sheetViews>
    <sheetView showGridLines="0" tabSelected="1" zoomScale="70" zoomScaleNormal="70" workbookViewId="0">
      <pane xSplit="3" ySplit="11" topLeftCell="D12" activePane="bottomRight" state="frozen"/>
      <selection pane="topRight" activeCell="D1" sqref="D1"/>
      <selection pane="bottomLeft" activeCell="A9" sqref="A9"/>
      <selection pane="bottomRight" activeCell="D12" sqref="D12"/>
    </sheetView>
  </sheetViews>
  <sheetFormatPr defaultColWidth="0" defaultRowHeight="15" zeroHeight="1"/>
  <cols>
    <col min="1" max="1" width="2.75" customWidth="1"/>
    <col min="2" max="2" width="57" customWidth="1"/>
    <col min="3" max="3" width="14.75" bestFit="1" customWidth="1"/>
    <col min="4" max="4" width="12.5" customWidth="1"/>
    <col min="5" max="5" width="9.875" customWidth="1"/>
    <col min="6" max="6" width="9.125" customWidth="1"/>
    <col min="7" max="7" width="5.25" bestFit="1" customWidth="1"/>
    <col min="8" max="8" width="8.5" bestFit="1" customWidth="1"/>
    <col min="9" max="9" width="4.625" bestFit="1" customWidth="1"/>
    <col min="10" max="10" width="14.375" customWidth="1"/>
    <col min="11" max="11" width="14.125" customWidth="1"/>
    <col min="12" max="12" width="5.875" bestFit="1" customWidth="1"/>
    <col min="13" max="13" width="10.625" customWidth="1"/>
    <col min="14" max="14" width="13.875" customWidth="1"/>
    <col min="15" max="15" width="11" customWidth="1"/>
    <col min="16" max="16" width="8.625" customWidth="1"/>
    <col min="17" max="17" width="19.5" customWidth="1"/>
    <col min="18" max="18" width="17.625" customWidth="1"/>
    <col min="19" max="19" width="5.875" bestFit="1" customWidth="1"/>
    <col min="20" max="20" width="9.125" customWidth="1"/>
    <col min="21" max="21" width="12.375" customWidth="1"/>
    <col min="22" max="22" width="11.875" customWidth="1"/>
    <col min="23" max="23" width="8.5" customWidth="1"/>
    <col min="24" max="24" width="9.125" customWidth="1"/>
    <col min="25" max="25" width="38" bestFit="1" customWidth="1"/>
    <col min="26" max="26" width="82" bestFit="1" customWidth="1"/>
    <col min="27" max="27" width="24.75" customWidth="1"/>
    <col min="28" max="28" width="12.75" customWidth="1"/>
    <col min="29" max="29" width="12.875" customWidth="1"/>
    <col min="30" max="30" width="14.75" customWidth="1"/>
    <col min="31" max="31" width="9.125" customWidth="1"/>
    <col min="32" max="55" width="10" bestFit="1" customWidth="1"/>
    <col min="56" max="56" width="9.125" customWidth="1"/>
    <col min="57" max="57" width="8.375" bestFit="1" customWidth="1"/>
    <col min="58" max="58" width="8.5" bestFit="1" customWidth="1"/>
    <col min="59" max="60" width="8.75" bestFit="1" customWidth="1"/>
    <col min="61" max="61" width="8.375" bestFit="1" customWidth="1"/>
    <col min="62" max="62" width="8.5" bestFit="1" customWidth="1"/>
    <col min="63" max="63" width="8.75" bestFit="1" customWidth="1"/>
    <col min="64" max="64" width="8.375" bestFit="1" customWidth="1"/>
    <col min="65" max="65" width="8.5" bestFit="1" customWidth="1"/>
    <col min="66" max="66" width="8.375" bestFit="1" customWidth="1"/>
    <col min="67" max="67" width="8.125" bestFit="1" customWidth="1"/>
    <col min="68" max="68" width="8.75" bestFit="1" customWidth="1"/>
    <col min="69" max="69" width="8.375" bestFit="1" customWidth="1"/>
    <col min="70" max="70" width="8.5" bestFit="1" customWidth="1"/>
    <col min="71" max="72" width="8.75" bestFit="1" customWidth="1"/>
    <col min="73" max="73" width="8.375" bestFit="1" customWidth="1"/>
    <col min="74" max="74" width="8.5" bestFit="1" customWidth="1"/>
    <col min="75" max="75" width="8.75" bestFit="1" customWidth="1"/>
    <col min="76" max="76" width="8.375" bestFit="1" customWidth="1"/>
    <col min="77" max="77" width="8.5" bestFit="1" customWidth="1"/>
    <col min="78" max="78" width="8.375" bestFit="1" customWidth="1"/>
    <col min="79" max="79" width="8.125" bestFit="1" customWidth="1"/>
    <col min="80" max="80" width="8.75" bestFit="1" customWidth="1"/>
    <col min="81" max="81" width="9.25" bestFit="1" customWidth="1"/>
    <col min="82" max="82" width="9.125" customWidth="1"/>
    <col min="83" max="89" width="8.75" bestFit="1" customWidth="1"/>
    <col min="90" max="90" width="9.5" bestFit="1" customWidth="1"/>
    <col min="91" max="101" width="8.75" bestFit="1" customWidth="1"/>
    <col min="102" max="102" width="9.5" bestFit="1" customWidth="1"/>
    <col min="103" max="106" width="8.75" bestFit="1" customWidth="1"/>
    <col min="107" max="107" width="9.125" customWidth="1"/>
    <col min="108" max="108" width="85.25" bestFit="1" customWidth="1"/>
    <col min="109" max="109" width="170.875" bestFit="1" customWidth="1"/>
    <col min="110" max="110" width="43.75" bestFit="1" customWidth="1"/>
    <col min="111" max="112" width="69.625" customWidth="1"/>
    <col min="113" max="113" width="100.875" customWidth="1"/>
    <col min="114" max="114" width="22.25" bestFit="1" customWidth="1"/>
    <col min="115" max="116" width="9.125" customWidth="1"/>
    <col min="117" max="142" width="12.625" customWidth="1"/>
    <col min="143" max="143" width="28.75" bestFit="1" customWidth="1"/>
    <col min="144" max="145" width="22.5" bestFit="1" customWidth="1"/>
    <col min="146" max="170" width="9.125" customWidth="1"/>
    <col min="171" max="172" width="11.5" customWidth="1"/>
    <col min="173" max="177" width="11.5" bestFit="1" customWidth="1"/>
    <col min="178" max="178" width="11.75" bestFit="1" customWidth="1"/>
    <col min="179" max="179" width="12.5" bestFit="1" customWidth="1"/>
    <col min="180" max="180" width="13" bestFit="1" customWidth="1"/>
    <col min="181" max="181" width="12.5" bestFit="1" customWidth="1"/>
    <col min="182" max="184" width="11.75" bestFit="1" customWidth="1"/>
    <col min="185" max="189" width="11.5" bestFit="1" customWidth="1"/>
    <col min="190" max="190" width="11.75" bestFit="1" customWidth="1"/>
    <col min="191" max="191" width="12.5" bestFit="1" customWidth="1"/>
    <col min="192" max="192" width="13" bestFit="1" customWidth="1"/>
    <col min="193" max="193" width="12.5" bestFit="1" customWidth="1"/>
    <col min="194" max="196" width="11.75" bestFit="1" customWidth="1"/>
    <col min="197" max="197" width="11.75" customWidth="1"/>
    <col min="198" max="198" width="9.125" customWidth="1"/>
    <col min="199" max="199" width="32.25" bestFit="1" customWidth="1"/>
    <col min="200" max="200" width="14.875" bestFit="1" customWidth="1"/>
    <col min="201" max="201" width="9.125" customWidth="1"/>
    <col min="202" max="202" width="17.5" customWidth="1"/>
    <col min="203" max="208" width="9.125" customWidth="1"/>
    <col min="209" max="293" width="0" hidden="1" customWidth="1"/>
    <col min="294" max="16384" width="9.125" hidden="1"/>
  </cols>
  <sheetData>
    <row r="1" spans="1:202"/>
    <row r="2" spans="1:202" ht="19.5">
      <c r="A2" s="1"/>
      <c r="B2" s="2"/>
      <c r="C2" s="2"/>
      <c r="D2" s="3"/>
      <c r="E2" s="1"/>
      <c r="X2" s="4"/>
      <c r="AE2" s="4"/>
      <c r="BD2" s="4"/>
      <c r="CD2" s="4"/>
      <c r="DC2" s="4"/>
      <c r="DD2" s="66" t="s">
        <v>56</v>
      </c>
      <c r="DE2" s="66"/>
      <c r="DK2" s="4"/>
      <c r="EN2" s="4"/>
      <c r="EO2" s="4"/>
      <c r="FN2" s="15"/>
      <c r="GP2" s="15"/>
      <c r="GS2" s="15"/>
    </row>
    <row r="3" spans="1:202" ht="19.5">
      <c r="A3" s="1"/>
      <c r="B3" s="6" t="s">
        <v>0</v>
      </c>
      <c r="C3" s="5"/>
      <c r="D3" s="6"/>
      <c r="E3" s="1"/>
      <c r="X3" s="4"/>
      <c r="AE3" s="4"/>
      <c r="BD3" s="4"/>
      <c r="CD3" s="4"/>
      <c r="DC3" s="4"/>
      <c r="DD3" s="69" t="s">
        <v>57</v>
      </c>
      <c r="DE3" s="69"/>
      <c r="DF3" s="69"/>
      <c r="DG3" s="69"/>
      <c r="DH3" s="69"/>
      <c r="DI3" s="69"/>
      <c r="DK3" s="4"/>
      <c r="EN3" s="4"/>
      <c r="EO3" s="4"/>
      <c r="EP3" s="1"/>
      <c r="EQ3" s="1"/>
      <c r="ER3" s="1"/>
      <c r="ES3" s="1"/>
      <c r="ET3" s="1"/>
      <c r="EU3" s="1"/>
      <c r="EV3" s="1"/>
      <c r="EW3" s="1"/>
      <c r="FB3" s="1"/>
      <c r="FC3" s="1"/>
      <c r="FD3" s="1"/>
      <c r="FE3" s="1"/>
      <c r="FF3" s="1"/>
      <c r="FG3" s="1"/>
      <c r="FH3" s="1"/>
      <c r="FI3" s="1"/>
      <c r="FN3" s="15"/>
      <c r="FR3" s="1"/>
      <c r="FS3" s="1"/>
      <c r="GD3" s="1"/>
      <c r="GE3" s="1"/>
      <c r="GP3" s="15"/>
      <c r="GS3" s="15"/>
    </row>
    <row r="4" spans="1:202" ht="19.5">
      <c r="A4" s="1"/>
      <c r="B4" s="53" t="s">
        <v>47</v>
      </c>
      <c r="C4" s="5"/>
      <c r="D4" s="54"/>
      <c r="E4" s="1"/>
      <c r="X4" s="4"/>
      <c r="AE4" s="4"/>
      <c r="BD4" s="4"/>
      <c r="CD4" s="4"/>
      <c r="DC4" s="4"/>
      <c r="DD4" s="52"/>
      <c r="DE4" s="52"/>
      <c r="DF4" s="52"/>
      <c r="DG4" s="52"/>
      <c r="DH4" s="52"/>
      <c r="DI4" s="52"/>
      <c r="DK4" s="4"/>
      <c r="EN4" s="4"/>
      <c r="EO4" s="4"/>
      <c r="EP4" s="1"/>
      <c r="EQ4" s="1"/>
      <c r="ER4" s="1"/>
      <c r="ES4" s="1"/>
      <c r="ET4" s="1"/>
      <c r="EU4" s="1"/>
      <c r="EV4" s="1"/>
      <c r="EW4" s="1"/>
      <c r="FB4" s="1"/>
      <c r="FC4" s="1"/>
      <c r="FD4" s="1"/>
      <c r="FE4" s="1"/>
      <c r="FF4" s="1"/>
      <c r="FG4" s="1"/>
      <c r="FH4" s="1"/>
      <c r="FI4" s="1"/>
      <c r="FN4" s="15"/>
      <c r="FR4" s="1"/>
      <c r="FS4" s="1"/>
      <c r="GD4" s="1"/>
      <c r="GE4" s="1"/>
      <c r="GP4" s="15"/>
      <c r="GS4" s="15"/>
    </row>
    <row r="5" spans="1:202" ht="30" customHeight="1" thickBot="1">
      <c r="A5" s="1"/>
      <c r="B5" s="57" t="s">
        <v>61</v>
      </c>
      <c r="C5" s="58"/>
      <c r="D5" s="53"/>
      <c r="E5" s="1"/>
      <c r="X5" s="4"/>
      <c r="AE5" s="4"/>
      <c r="BD5" s="4"/>
      <c r="BG5" s="25"/>
      <c r="BS5" s="25"/>
      <c r="CD5" s="4"/>
      <c r="DC5" s="4"/>
      <c r="DD5" s="39" t="s">
        <v>35</v>
      </c>
      <c r="DE5" s="39" t="s">
        <v>35</v>
      </c>
      <c r="DF5" s="39" t="s">
        <v>37</v>
      </c>
      <c r="DG5" s="39" t="s">
        <v>35</v>
      </c>
      <c r="DH5" s="39" t="s">
        <v>35</v>
      </c>
      <c r="DI5" s="39" t="s">
        <v>35</v>
      </c>
      <c r="DK5" s="4"/>
      <c r="EN5" s="4"/>
      <c r="EO5" s="4"/>
      <c r="FN5" s="15"/>
      <c r="GP5" s="15"/>
      <c r="GQ5" s="48" t="s">
        <v>38</v>
      </c>
      <c r="GR5" s="29">
        <v>7.7899999999999997E-2</v>
      </c>
      <c r="GS5" s="15"/>
    </row>
    <row r="6" spans="1:202" ht="30" customHeight="1">
      <c r="A6" s="1"/>
      <c r="B6" s="76" t="s">
        <v>62</v>
      </c>
      <c r="C6" s="77"/>
      <c r="D6" s="53"/>
      <c r="E6" s="1"/>
      <c r="X6" s="4"/>
      <c r="AE6" s="4"/>
      <c r="BD6" s="4"/>
      <c r="BG6" s="25"/>
      <c r="BS6" s="25"/>
      <c r="CD6" s="4"/>
      <c r="DC6" s="4"/>
      <c r="DD6" s="39"/>
      <c r="DE6" s="39"/>
      <c r="DF6" s="39"/>
      <c r="DG6" s="39"/>
      <c r="DH6" s="39"/>
      <c r="DI6" s="39"/>
      <c r="DK6" s="4"/>
      <c r="EN6" s="4"/>
      <c r="EO6" s="4"/>
      <c r="FN6" s="15"/>
      <c r="GP6" s="15"/>
      <c r="GQ6" s="55"/>
      <c r="GR6" s="56"/>
      <c r="GS6" s="15"/>
    </row>
    <row r="7" spans="1:202" ht="30" customHeight="1">
      <c r="A7" s="1"/>
      <c r="B7" s="78"/>
      <c r="C7" s="79"/>
      <c r="D7" s="53"/>
      <c r="E7" s="1"/>
      <c r="X7" s="4"/>
      <c r="AE7" s="4"/>
      <c r="BD7" s="4"/>
      <c r="BG7" s="25"/>
      <c r="BS7" s="25"/>
      <c r="CD7" s="4"/>
      <c r="DC7" s="4"/>
      <c r="DD7" s="39"/>
      <c r="DE7" s="39"/>
      <c r="DF7" s="39"/>
      <c r="DG7" s="39"/>
      <c r="DH7" s="39"/>
      <c r="DI7" s="39"/>
      <c r="DK7" s="4"/>
      <c r="EN7" s="4"/>
      <c r="EO7" s="4"/>
      <c r="FN7" s="15"/>
      <c r="GP7" s="15"/>
      <c r="GQ7" s="55"/>
      <c r="GR7" s="56"/>
      <c r="GS7" s="15"/>
    </row>
    <row r="8" spans="1:202" ht="20.100000000000001" customHeight="1" thickBot="1">
      <c r="B8" s="80"/>
      <c r="C8" s="81"/>
      <c r="X8" s="4"/>
      <c r="Y8" s="24"/>
      <c r="AE8" s="4"/>
      <c r="AF8" s="75" t="s">
        <v>3</v>
      </c>
      <c r="AG8" s="75"/>
      <c r="AH8" s="75"/>
      <c r="AI8" s="75"/>
      <c r="AJ8" s="75"/>
      <c r="AK8" s="75"/>
      <c r="AL8" s="75"/>
      <c r="AM8" s="75"/>
      <c r="AN8" s="75"/>
      <c r="AO8" s="75"/>
      <c r="AP8" s="75"/>
      <c r="AQ8" s="75"/>
      <c r="AR8" s="75"/>
      <c r="AS8" s="75"/>
      <c r="AT8" s="75"/>
      <c r="AU8" s="75"/>
      <c r="AV8" s="75"/>
      <c r="AW8" s="75"/>
      <c r="AX8" s="75"/>
      <c r="AY8" s="75"/>
      <c r="AZ8" s="75"/>
      <c r="BA8" s="75"/>
      <c r="BB8" s="75"/>
      <c r="BC8" s="75"/>
      <c r="BD8" s="4"/>
      <c r="BE8" s="67" t="s">
        <v>4</v>
      </c>
      <c r="BF8" s="67"/>
      <c r="BG8" s="67"/>
      <c r="BH8" s="67"/>
      <c r="BI8" s="67"/>
      <c r="BJ8" s="67"/>
      <c r="BK8" s="67"/>
      <c r="BL8" s="67"/>
      <c r="BM8" s="67"/>
      <c r="BN8" s="67"/>
      <c r="BO8" s="67"/>
      <c r="BP8" s="67"/>
      <c r="BQ8" s="67"/>
      <c r="BR8" s="67"/>
      <c r="BS8" s="67"/>
      <c r="BT8" s="67"/>
      <c r="BU8" s="67"/>
      <c r="BV8" s="67"/>
      <c r="BW8" s="67"/>
      <c r="BX8" s="67"/>
      <c r="BY8" s="67"/>
      <c r="BZ8" s="67"/>
      <c r="CA8" s="67"/>
      <c r="CB8" s="67"/>
      <c r="CC8" s="67"/>
      <c r="CD8" s="4"/>
      <c r="CE8" s="68" t="s">
        <v>5</v>
      </c>
      <c r="CF8" s="68"/>
      <c r="CG8" s="68"/>
      <c r="CH8" s="68"/>
      <c r="CI8" s="68"/>
      <c r="CJ8" s="68"/>
      <c r="CK8" s="68"/>
      <c r="CL8" s="68"/>
      <c r="CM8" s="68"/>
      <c r="CN8" s="68"/>
      <c r="CO8" s="68"/>
      <c r="CP8" s="68"/>
      <c r="CQ8" s="68"/>
      <c r="CR8" s="68"/>
      <c r="CS8" s="68"/>
      <c r="CT8" s="68"/>
      <c r="CU8" s="68"/>
      <c r="CV8" s="68"/>
      <c r="CW8" s="68"/>
      <c r="CX8" s="68"/>
      <c r="CY8" s="68"/>
      <c r="CZ8" s="68"/>
      <c r="DA8" s="68"/>
      <c r="DB8" s="68"/>
      <c r="DC8" s="4"/>
      <c r="DD8" s="7">
        <v>0.03</v>
      </c>
      <c r="DE8" s="7">
        <v>0.3</v>
      </c>
      <c r="DF8" s="7">
        <v>0.03</v>
      </c>
      <c r="DG8" s="7">
        <v>0.03</v>
      </c>
      <c r="DH8" s="7">
        <v>0.3</v>
      </c>
      <c r="DI8" s="7">
        <v>0.03</v>
      </c>
      <c r="DK8" s="4"/>
      <c r="DM8" s="70" t="s">
        <v>6</v>
      </c>
      <c r="DN8" s="70"/>
      <c r="DO8" s="70"/>
      <c r="DP8" s="70"/>
      <c r="DQ8" s="70"/>
      <c r="DR8" s="70"/>
      <c r="DS8" s="70"/>
      <c r="DT8" s="70"/>
      <c r="DU8" s="70"/>
      <c r="DV8" s="70"/>
      <c r="DW8" s="70"/>
      <c r="DX8" s="70"/>
      <c r="DY8" s="70"/>
      <c r="DZ8" s="70"/>
      <c r="EA8" s="70"/>
      <c r="EB8" s="70"/>
      <c r="EC8" s="70"/>
      <c r="ED8" s="70"/>
      <c r="EE8" s="70"/>
      <c r="EF8" s="70"/>
      <c r="EG8" s="70"/>
      <c r="EH8" s="70"/>
      <c r="EI8" s="70"/>
      <c r="EJ8" s="70"/>
      <c r="EK8" s="70"/>
      <c r="EL8" s="71"/>
      <c r="EM8" s="44"/>
      <c r="EN8" s="4"/>
      <c r="EO8" s="4"/>
      <c r="EP8" s="73" t="s">
        <v>42</v>
      </c>
      <c r="EQ8" s="73"/>
      <c r="ER8" s="73"/>
      <c r="ES8" s="73"/>
      <c r="ET8" s="73"/>
      <c r="EU8" s="73"/>
      <c r="EV8" s="73"/>
      <c r="EW8" s="73"/>
      <c r="EX8" s="73"/>
      <c r="EY8" s="73"/>
      <c r="EZ8" s="73"/>
      <c r="FA8" s="73"/>
      <c r="FB8" s="73"/>
      <c r="FC8" s="73"/>
      <c r="FD8" s="73"/>
      <c r="FE8" s="73"/>
      <c r="FF8" s="73"/>
      <c r="FG8" s="73"/>
      <c r="FH8" s="73"/>
      <c r="FI8" s="73"/>
      <c r="FJ8" s="73"/>
      <c r="FK8" s="73"/>
      <c r="FL8" s="73"/>
      <c r="FM8" s="73"/>
      <c r="FN8" s="15"/>
      <c r="FQ8" s="74" t="s">
        <v>43</v>
      </c>
      <c r="FR8" s="74"/>
      <c r="FS8" s="74"/>
      <c r="FT8" s="74"/>
      <c r="FU8" s="74"/>
      <c r="FV8" s="74"/>
      <c r="FW8" s="74"/>
      <c r="FX8" s="74"/>
      <c r="FY8" s="74"/>
      <c r="FZ8" s="74"/>
      <c r="GA8" s="74"/>
      <c r="GB8" s="74"/>
      <c r="GC8" s="74"/>
      <c r="GD8" s="74"/>
      <c r="GE8" s="74"/>
      <c r="GF8" s="74"/>
      <c r="GG8" s="74"/>
      <c r="GH8" s="74"/>
      <c r="GI8" s="74"/>
      <c r="GJ8" s="74"/>
      <c r="GK8" s="74"/>
      <c r="GL8" s="74"/>
      <c r="GM8" s="74"/>
      <c r="GN8" s="74"/>
      <c r="GP8" s="15"/>
      <c r="GS8" s="15"/>
    </row>
    <row r="9" spans="1:202" ht="46.5" customHeight="1">
      <c r="B9" s="82" t="s">
        <v>1</v>
      </c>
      <c r="C9" s="82"/>
      <c r="D9" s="82"/>
      <c r="E9" s="82"/>
      <c r="F9" s="82"/>
      <c r="G9" s="82"/>
      <c r="H9" s="82"/>
      <c r="I9" s="82"/>
      <c r="J9" s="82"/>
      <c r="K9" s="82"/>
      <c r="L9" s="82"/>
      <c r="M9" s="82"/>
      <c r="N9" s="82"/>
      <c r="O9" s="82"/>
      <c r="P9" s="82"/>
      <c r="Q9" s="82"/>
      <c r="R9" s="82"/>
      <c r="S9" s="82"/>
      <c r="T9" s="82"/>
      <c r="U9" s="82"/>
      <c r="V9" s="82"/>
      <c r="W9" s="82"/>
      <c r="X9" s="4"/>
      <c r="Y9" s="65" t="s">
        <v>2</v>
      </c>
      <c r="Z9" s="65"/>
      <c r="AA9" s="65"/>
      <c r="AB9" s="65"/>
      <c r="AC9" s="65"/>
      <c r="AD9" s="65"/>
      <c r="AE9" s="4"/>
      <c r="AF9" s="75">
        <v>2018</v>
      </c>
      <c r="AG9" s="75"/>
      <c r="AH9" s="75"/>
      <c r="AI9" s="75"/>
      <c r="AJ9" s="75"/>
      <c r="AK9" s="75"/>
      <c r="AL9" s="75"/>
      <c r="AM9" s="75"/>
      <c r="AN9" s="75"/>
      <c r="AO9" s="75"/>
      <c r="AP9" s="75"/>
      <c r="AQ9" s="75"/>
      <c r="AR9" s="75">
        <f>AF9+1</f>
        <v>2019</v>
      </c>
      <c r="AS9" s="75"/>
      <c r="AT9" s="75"/>
      <c r="AU9" s="75"/>
      <c r="AV9" s="75"/>
      <c r="AW9" s="75"/>
      <c r="AX9" s="75"/>
      <c r="AY9" s="75"/>
      <c r="AZ9" s="75"/>
      <c r="BA9" s="75"/>
      <c r="BB9" s="75"/>
      <c r="BC9" s="75"/>
      <c r="BD9" s="4"/>
      <c r="BE9" s="67">
        <v>2018</v>
      </c>
      <c r="BF9" s="67"/>
      <c r="BG9" s="67"/>
      <c r="BH9" s="67"/>
      <c r="BI9" s="67"/>
      <c r="BJ9" s="67"/>
      <c r="BK9" s="67"/>
      <c r="BL9" s="67"/>
      <c r="BM9" s="67"/>
      <c r="BN9" s="67"/>
      <c r="BO9" s="67"/>
      <c r="BP9" s="67"/>
      <c r="BQ9" s="67">
        <v>2019</v>
      </c>
      <c r="BR9" s="67"/>
      <c r="BS9" s="67"/>
      <c r="BT9" s="67"/>
      <c r="BU9" s="67"/>
      <c r="BV9" s="67"/>
      <c r="BW9" s="67"/>
      <c r="BX9" s="67"/>
      <c r="BY9" s="67"/>
      <c r="BZ9" s="67"/>
      <c r="CA9" s="67"/>
      <c r="CB9" s="67"/>
      <c r="CC9" s="40"/>
      <c r="CD9" s="4"/>
      <c r="CE9" s="68">
        <v>2018</v>
      </c>
      <c r="CF9" s="68"/>
      <c r="CG9" s="68"/>
      <c r="CH9" s="68"/>
      <c r="CI9" s="68"/>
      <c r="CJ9" s="68"/>
      <c r="CK9" s="68"/>
      <c r="CL9" s="68"/>
      <c r="CM9" s="68"/>
      <c r="CN9" s="68"/>
      <c r="CO9" s="68"/>
      <c r="CP9" s="68"/>
      <c r="CQ9" s="68">
        <f>CE9+1</f>
        <v>2019</v>
      </c>
      <c r="CR9" s="68"/>
      <c r="CS9" s="68"/>
      <c r="CT9" s="68"/>
      <c r="CU9" s="68"/>
      <c r="CV9" s="68"/>
      <c r="CW9" s="68"/>
      <c r="CX9" s="68"/>
      <c r="CY9" s="68"/>
      <c r="CZ9" s="68"/>
      <c r="DA9" s="68"/>
      <c r="DB9" s="68"/>
      <c r="DC9" s="4"/>
      <c r="DD9" s="83"/>
      <c r="DE9" s="83"/>
      <c r="DF9" s="83"/>
      <c r="DG9" s="84"/>
      <c r="DH9" s="84"/>
      <c r="DI9" s="83"/>
      <c r="DJ9" s="83"/>
      <c r="DK9" s="4"/>
      <c r="DM9" s="72">
        <v>2018</v>
      </c>
      <c r="DN9" s="72"/>
      <c r="DO9" s="72"/>
      <c r="DP9" s="72"/>
      <c r="DQ9" s="72"/>
      <c r="DR9" s="72"/>
      <c r="DS9" s="72"/>
      <c r="DT9" s="72"/>
      <c r="DU9" s="72"/>
      <c r="DV9" s="72"/>
      <c r="DW9" s="72"/>
      <c r="DX9" s="72"/>
      <c r="DY9" s="72">
        <f>DM9+1</f>
        <v>2019</v>
      </c>
      <c r="DZ9" s="72"/>
      <c r="EA9" s="72"/>
      <c r="EB9" s="72"/>
      <c r="EC9" s="72"/>
      <c r="ED9" s="72"/>
      <c r="EE9" s="72"/>
      <c r="EF9" s="72"/>
      <c r="EG9" s="72"/>
      <c r="EH9" s="72"/>
      <c r="EI9" s="72"/>
      <c r="EJ9" s="72"/>
      <c r="EK9" s="44"/>
      <c r="EL9" s="43"/>
      <c r="EM9" s="43"/>
      <c r="EN9" s="4"/>
      <c r="EO9" s="4"/>
      <c r="EP9" s="73">
        <v>2018</v>
      </c>
      <c r="EQ9" s="73"/>
      <c r="ER9" s="73"/>
      <c r="ES9" s="73"/>
      <c r="ET9" s="73"/>
      <c r="EU9" s="73"/>
      <c r="EV9" s="73"/>
      <c r="EW9" s="73"/>
      <c r="EX9" s="73"/>
      <c r="EY9" s="73"/>
      <c r="EZ9" s="73"/>
      <c r="FA9" s="73"/>
      <c r="FB9" s="73">
        <f>EP9+1</f>
        <v>2019</v>
      </c>
      <c r="FC9" s="73"/>
      <c r="FD9" s="73"/>
      <c r="FE9" s="73"/>
      <c r="FF9" s="73"/>
      <c r="FG9" s="73"/>
      <c r="FH9" s="73"/>
      <c r="FI9" s="73"/>
      <c r="FJ9" s="73"/>
      <c r="FK9" s="73"/>
      <c r="FL9" s="73"/>
      <c r="FM9" s="73"/>
      <c r="FN9" s="15"/>
      <c r="FO9" s="41">
        <v>1.1499999999999999</v>
      </c>
      <c r="FP9" s="30" t="s">
        <v>39</v>
      </c>
      <c r="FQ9" s="74">
        <v>2018</v>
      </c>
      <c r="FR9" s="74"/>
      <c r="FS9" s="74"/>
      <c r="FT9" s="74"/>
      <c r="FU9" s="74"/>
      <c r="FV9" s="74"/>
      <c r="FW9" s="74"/>
      <c r="FX9" s="74"/>
      <c r="FY9" s="74"/>
      <c r="FZ9" s="74"/>
      <c r="GA9" s="74"/>
      <c r="GB9" s="74"/>
      <c r="GC9" s="74">
        <f>FQ9+1</f>
        <v>2019</v>
      </c>
      <c r="GD9" s="74"/>
      <c r="GE9" s="74"/>
      <c r="GF9" s="74"/>
      <c r="GG9" s="74"/>
      <c r="GH9" s="74"/>
      <c r="GI9" s="74"/>
      <c r="GJ9" s="74"/>
      <c r="GK9" s="74"/>
      <c r="GL9" s="74"/>
      <c r="GM9" s="74"/>
      <c r="GN9" s="74"/>
      <c r="GP9" s="15"/>
      <c r="GQ9" s="63" t="s">
        <v>60</v>
      </c>
      <c r="GR9" s="63"/>
      <c r="GS9" s="15"/>
    </row>
    <row r="10" spans="1:202" ht="60" customHeight="1">
      <c r="B10" s="8" t="s">
        <v>7</v>
      </c>
      <c r="C10" s="8" t="s">
        <v>8</v>
      </c>
      <c r="D10" s="8" t="s">
        <v>9</v>
      </c>
      <c r="E10" s="8" t="s">
        <v>10</v>
      </c>
      <c r="F10" s="8" t="s">
        <v>11</v>
      </c>
      <c r="G10" s="8" t="s">
        <v>12</v>
      </c>
      <c r="H10" s="8" t="s">
        <v>13</v>
      </c>
      <c r="I10" s="8" t="s">
        <v>14</v>
      </c>
      <c r="J10" s="8" t="s">
        <v>15</v>
      </c>
      <c r="K10" s="8" t="s">
        <v>16</v>
      </c>
      <c r="L10" s="8" t="s">
        <v>17</v>
      </c>
      <c r="M10" s="8" t="s">
        <v>18</v>
      </c>
      <c r="N10" s="8" t="s">
        <v>19</v>
      </c>
      <c r="O10" s="8" t="s">
        <v>20</v>
      </c>
      <c r="P10" s="8" t="s">
        <v>21</v>
      </c>
      <c r="Q10" s="8" t="s">
        <v>22</v>
      </c>
      <c r="R10" s="8" t="s">
        <v>23</v>
      </c>
      <c r="S10" s="8" t="s">
        <v>17</v>
      </c>
      <c r="T10" s="8" t="s">
        <v>18</v>
      </c>
      <c r="U10" s="8" t="s">
        <v>19</v>
      </c>
      <c r="V10" s="8" t="s">
        <v>20</v>
      </c>
      <c r="W10" s="8" t="s">
        <v>21</v>
      </c>
      <c r="X10" s="9"/>
      <c r="Y10" s="8" t="s">
        <v>24</v>
      </c>
      <c r="Z10" s="8" t="s">
        <v>25</v>
      </c>
      <c r="AA10" s="8" t="s">
        <v>26</v>
      </c>
      <c r="AB10" s="8" t="s">
        <v>27</v>
      </c>
      <c r="AC10" s="8" t="s">
        <v>28</v>
      </c>
      <c r="AD10" s="8" t="s">
        <v>29</v>
      </c>
      <c r="AE10" s="9"/>
      <c r="AF10" s="59">
        <v>43101</v>
      </c>
      <c r="AG10" s="46">
        <f>EOMONTH(AF10,1)</f>
        <v>43159</v>
      </c>
      <c r="AH10" s="46">
        <f t="shared" ref="AH10:BC10" si="0">EOMONTH(AG10,1)</f>
        <v>43190</v>
      </c>
      <c r="AI10" s="46">
        <f t="shared" si="0"/>
        <v>43220</v>
      </c>
      <c r="AJ10" s="46">
        <f t="shared" si="0"/>
        <v>43251</v>
      </c>
      <c r="AK10" s="46">
        <f t="shared" si="0"/>
        <v>43281</v>
      </c>
      <c r="AL10" s="46">
        <f t="shared" si="0"/>
        <v>43312</v>
      </c>
      <c r="AM10" s="46">
        <f t="shared" si="0"/>
        <v>43343</v>
      </c>
      <c r="AN10" s="46">
        <f t="shared" si="0"/>
        <v>43373</v>
      </c>
      <c r="AO10" s="46">
        <f t="shared" si="0"/>
        <v>43404</v>
      </c>
      <c r="AP10" s="46">
        <f t="shared" si="0"/>
        <v>43434</v>
      </c>
      <c r="AQ10" s="46">
        <f t="shared" si="0"/>
        <v>43465</v>
      </c>
      <c r="AR10" s="46">
        <f t="shared" si="0"/>
        <v>43496</v>
      </c>
      <c r="AS10" s="46">
        <f t="shared" si="0"/>
        <v>43524</v>
      </c>
      <c r="AT10" s="46">
        <f t="shared" si="0"/>
        <v>43555</v>
      </c>
      <c r="AU10" s="46">
        <f t="shared" si="0"/>
        <v>43585</v>
      </c>
      <c r="AV10" s="46">
        <f t="shared" si="0"/>
        <v>43616</v>
      </c>
      <c r="AW10" s="46">
        <f t="shared" si="0"/>
        <v>43646</v>
      </c>
      <c r="AX10" s="46">
        <f t="shared" si="0"/>
        <v>43677</v>
      </c>
      <c r="AY10" s="46">
        <f t="shared" si="0"/>
        <v>43708</v>
      </c>
      <c r="AZ10" s="46">
        <f t="shared" si="0"/>
        <v>43738</v>
      </c>
      <c r="BA10" s="46">
        <f t="shared" si="0"/>
        <v>43769</v>
      </c>
      <c r="BB10" s="46">
        <f t="shared" si="0"/>
        <v>43799</v>
      </c>
      <c r="BC10" s="46">
        <f t="shared" si="0"/>
        <v>43830</v>
      </c>
      <c r="BD10" s="9"/>
      <c r="BE10" s="46">
        <f t="shared" ref="BE10:CB10" si="1">AF10</f>
        <v>43101</v>
      </c>
      <c r="BF10" s="46">
        <f t="shared" si="1"/>
        <v>43159</v>
      </c>
      <c r="BG10" s="46">
        <f t="shared" si="1"/>
        <v>43190</v>
      </c>
      <c r="BH10" s="46">
        <f t="shared" si="1"/>
        <v>43220</v>
      </c>
      <c r="BI10" s="46">
        <f t="shared" si="1"/>
        <v>43251</v>
      </c>
      <c r="BJ10" s="46">
        <f t="shared" si="1"/>
        <v>43281</v>
      </c>
      <c r="BK10" s="46">
        <f t="shared" si="1"/>
        <v>43312</v>
      </c>
      <c r="BL10" s="46">
        <f t="shared" si="1"/>
        <v>43343</v>
      </c>
      <c r="BM10" s="46">
        <f t="shared" si="1"/>
        <v>43373</v>
      </c>
      <c r="BN10" s="46">
        <f t="shared" si="1"/>
        <v>43404</v>
      </c>
      <c r="BO10" s="46">
        <f t="shared" si="1"/>
        <v>43434</v>
      </c>
      <c r="BP10" s="46">
        <f t="shared" si="1"/>
        <v>43465</v>
      </c>
      <c r="BQ10" s="46">
        <f t="shared" si="1"/>
        <v>43496</v>
      </c>
      <c r="BR10" s="46">
        <f t="shared" si="1"/>
        <v>43524</v>
      </c>
      <c r="BS10" s="46">
        <f t="shared" si="1"/>
        <v>43555</v>
      </c>
      <c r="BT10" s="46">
        <f t="shared" si="1"/>
        <v>43585</v>
      </c>
      <c r="BU10" s="46">
        <f t="shared" si="1"/>
        <v>43616</v>
      </c>
      <c r="BV10" s="46">
        <f t="shared" si="1"/>
        <v>43646</v>
      </c>
      <c r="BW10" s="46">
        <f t="shared" si="1"/>
        <v>43677</v>
      </c>
      <c r="BX10" s="46">
        <f t="shared" si="1"/>
        <v>43708</v>
      </c>
      <c r="BY10" s="46">
        <f t="shared" si="1"/>
        <v>43738</v>
      </c>
      <c r="BZ10" s="46">
        <f t="shared" si="1"/>
        <v>43769</v>
      </c>
      <c r="CA10" s="46">
        <f t="shared" si="1"/>
        <v>43799</v>
      </c>
      <c r="CB10" s="46">
        <f t="shared" si="1"/>
        <v>43830</v>
      </c>
      <c r="CC10" s="46" t="s">
        <v>30</v>
      </c>
      <c r="CD10" s="9"/>
      <c r="CE10" s="60">
        <f t="shared" ref="CE10:DB10" si="2">BE10</f>
        <v>43101</v>
      </c>
      <c r="CF10" s="60">
        <f t="shared" si="2"/>
        <v>43159</v>
      </c>
      <c r="CG10" s="60">
        <f t="shared" si="2"/>
        <v>43190</v>
      </c>
      <c r="CH10" s="60">
        <f t="shared" si="2"/>
        <v>43220</v>
      </c>
      <c r="CI10" s="60">
        <f t="shared" si="2"/>
        <v>43251</v>
      </c>
      <c r="CJ10" s="60">
        <f t="shared" si="2"/>
        <v>43281</v>
      </c>
      <c r="CK10" s="60">
        <f t="shared" si="2"/>
        <v>43312</v>
      </c>
      <c r="CL10" s="60">
        <f t="shared" si="2"/>
        <v>43343</v>
      </c>
      <c r="CM10" s="60">
        <f t="shared" si="2"/>
        <v>43373</v>
      </c>
      <c r="CN10" s="60">
        <f t="shared" si="2"/>
        <v>43404</v>
      </c>
      <c r="CO10" s="60">
        <f t="shared" si="2"/>
        <v>43434</v>
      </c>
      <c r="CP10" s="60">
        <f t="shared" si="2"/>
        <v>43465</v>
      </c>
      <c r="CQ10" s="60">
        <f t="shared" si="2"/>
        <v>43496</v>
      </c>
      <c r="CR10" s="60">
        <f t="shared" si="2"/>
        <v>43524</v>
      </c>
      <c r="CS10" s="60">
        <f t="shared" si="2"/>
        <v>43555</v>
      </c>
      <c r="CT10" s="60">
        <f t="shared" si="2"/>
        <v>43585</v>
      </c>
      <c r="CU10" s="60">
        <f t="shared" si="2"/>
        <v>43616</v>
      </c>
      <c r="CV10" s="60">
        <f t="shared" si="2"/>
        <v>43646</v>
      </c>
      <c r="CW10" s="60">
        <f t="shared" si="2"/>
        <v>43677</v>
      </c>
      <c r="CX10" s="60">
        <f t="shared" si="2"/>
        <v>43708</v>
      </c>
      <c r="CY10" s="60">
        <f t="shared" si="2"/>
        <v>43738</v>
      </c>
      <c r="CZ10" s="60">
        <f t="shared" si="2"/>
        <v>43769</v>
      </c>
      <c r="DA10" s="60">
        <f t="shared" si="2"/>
        <v>43799</v>
      </c>
      <c r="DB10" s="60">
        <f t="shared" si="2"/>
        <v>43830</v>
      </c>
      <c r="DC10" s="9"/>
      <c r="DD10" s="38" t="s">
        <v>31</v>
      </c>
      <c r="DE10" s="38" t="s">
        <v>32</v>
      </c>
      <c r="DF10" s="38" t="s">
        <v>33</v>
      </c>
      <c r="DG10" s="38" t="s">
        <v>53</v>
      </c>
      <c r="DH10" s="38" t="s">
        <v>54</v>
      </c>
      <c r="DI10" s="38" t="s">
        <v>55</v>
      </c>
      <c r="DJ10" s="8" t="s">
        <v>34</v>
      </c>
      <c r="DK10" s="9"/>
      <c r="DL10" s="46">
        <f>$FP$10</f>
        <v>42856</v>
      </c>
      <c r="DM10" s="46">
        <f>CE10</f>
        <v>43101</v>
      </c>
      <c r="DN10" s="46">
        <f t="shared" ref="DN10:EJ10" si="3">CF10</f>
        <v>43159</v>
      </c>
      <c r="DO10" s="46">
        <f t="shared" si="3"/>
        <v>43190</v>
      </c>
      <c r="DP10" s="46">
        <f t="shared" si="3"/>
        <v>43220</v>
      </c>
      <c r="DQ10" s="46">
        <f t="shared" si="3"/>
        <v>43251</v>
      </c>
      <c r="DR10" s="46">
        <f t="shared" si="3"/>
        <v>43281</v>
      </c>
      <c r="DS10" s="46">
        <f t="shared" si="3"/>
        <v>43312</v>
      </c>
      <c r="DT10" s="46">
        <f t="shared" si="3"/>
        <v>43343</v>
      </c>
      <c r="DU10" s="46">
        <f t="shared" si="3"/>
        <v>43373</v>
      </c>
      <c r="DV10" s="46">
        <f t="shared" si="3"/>
        <v>43404</v>
      </c>
      <c r="DW10" s="46">
        <f t="shared" si="3"/>
        <v>43434</v>
      </c>
      <c r="DX10" s="46">
        <f t="shared" si="3"/>
        <v>43465</v>
      </c>
      <c r="DY10" s="46">
        <f t="shared" si="3"/>
        <v>43496</v>
      </c>
      <c r="DZ10" s="46">
        <f t="shared" si="3"/>
        <v>43524</v>
      </c>
      <c r="EA10" s="46">
        <f t="shared" si="3"/>
        <v>43555</v>
      </c>
      <c r="EB10" s="46">
        <f t="shared" si="3"/>
        <v>43585</v>
      </c>
      <c r="EC10" s="46">
        <f t="shared" si="3"/>
        <v>43616</v>
      </c>
      <c r="ED10" s="46">
        <f t="shared" si="3"/>
        <v>43646</v>
      </c>
      <c r="EE10" s="46">
        <f t="shared" si="3"/>
        <v>43677</v>
      </c>
      <c r="EF10" s="46">
        <f t="shared" si="3"/>
        <v>43708</v>
      </c>
      <c r="EG10" s="46">
        <f t="shared" si="3"/>
        <v>43738</v>
      </c>
      <c r="EH10" s="46">
        <f t="shared" si="3"/>
        <v>43769</v>
      </c>
      <c r="EI10" s="46">
        <f t="shared" si="3"/>
        <v>43799</v>
      </c>
      <c r="EJ10" s="46">
        <f t="shared" si="3"/>
        <v>43830</v>
      </c>
      <c r="EK10" s="46" t="s">
        <v>30</v>
      </c>
      <c r="EL10" s="45" t="s">
        <v>59</v>
      </c>
      <c r="EM10" s="42" t="s">
        <v>58</v>
      </c>
      <c r="EN10" s="9"/>
      <c r="EO10" s="9"/>
      <c r="EP10" s="46">
        <f>DM10</f>
        <v>43101</v>
      </c>
      <c r="EQ10" s="46">
        <f>EOMONTH(EP10,1)</f>
        <v>43159</v>
      </c>
      <c r="ER10" s="46">
        <f t="shared" ref="ER10:FM10" si="4">EOMONTH(EQ10,1)</f>
        <v>43190</v>
      </c>
      <c r="ES10" s="46">
        <f t="shared" si="4"/>
        <v>43220</v>
      </c>
      <c r="ET10" s="46">
        <f t="shared" si="4"/>
        <v>43251</v>
      </c>
      <c r="EU10" s="46">
        <f t="shared" si="4"/>
        <v>43281</v>
      </c>
      <c r="EV10" s="46">
        <f t="shared" si="4"/>
        <v>43312</v>
      </c>
      <c r="EW10" s="46">
        <f t="shared" si="4"/>
        <v>43343</v>
      </c>
      <c r="EX10" s="46">
        <f t="shared" si="4"/>
        <v>43373</v>
      </c>
      <c r="EY10" s="46">
        <f t="shared" si="4"/>
        <v>43404</v>
      </c>
      <c r="EZ10" s="46">
        <f t="shared" si="4"/>
        <v>43434</v>
      </c>
      <c r="FA10" s="46">
        <f t="shared" si="4"/>
        <v>43465</v>
      </c>
      <c r="FB10" s="46">
        <f t="shared" si="4"/>
        <v>43496</v>
      </c>
      <c r="FC10" s="46">
        <f t="shared" si="4"/>
        <v>43524</v>
      </c>
      <c r="FD10" s="46">
        <f t="shared" si="4"/>
        <v>43555</v>
      </c>
      <c r="FE10" s="46">
        <f t="shared" si="4"/>
        <v>43585</v>
      </c>
      <c r="FF10" s="46">
        <f t="shared" si="4"/>
        <v>43616</v>
      </c>
      <c r="FG10" s="46">
        <f t="shared" si="4"/>
        <v>43646</v>
      </c>
      <c r="FH10" s="46">
        <f t="shared" si="4"/>
        <v>43677</v>
      </c>
      <c r="FI10" s="46">
        <f t="shared" si="4"/>
        <v>43708</v>
      </c>
      <c r="FJ10" s="46">
        <f t="shared" si="4"/>
        <v>43738</v>
      </c>
      <c r="FK10" s="46">
        <f t="shared" si="4"/>
        <v>43769</v>
      </c>
      <c r="FL10" s="46">
        <f t="shared" si="4"/>
        <v>43799</v>
      </c>
      <c r="FM10" s="46">
        <f t="shared" si="4"/>
        <v>43830</v>
      </c>
      <c r="FN10" s="15"/>
      <c r="FO10" s="32" t="s">
        <v>45</v>
      </c>
      <c r="FP10" s="51">
        <v>42856</v>
      </c>
      <c r="FQ10" s="46">
        <f>EP10</f>
        <v>43101</v>
      </c>
      <c r="FR10" s="46">
        <f t="shared" ref="FR10:GN10" si="5">EQ10</f>
        <v>43159</v>
      </c>
      <c r="FS10" s="46">
        <f t="shared" si="5"/>
        <v>43190</v>
      </c>
      <c r="FT10" s="46">
        <f t="shared" si="5"/>
        <v>43220</v>
      </c>
      <c r="FU10" s="46">
        <f t="shared" si="5"/>
        <v>43251</v>
      </c>
      <c r="FV10" s="46">
        <f t="shared" si="5"/>
        <v>43281</v>
      </c>
      <c r="FW10" s="46">
        <f t="shared" si="5"/>
        <v>43312</v>
      </c>
      <c r="FX10" s="46">
        <f t="shared" si="5"/>
        <v>43343</v>
      </c>
      <c r="FY10" s="46">
        <f t="shared" si="5"/>
        <v>43373</v>
      </c>
      <c r="FZ10" s="46">
        <f t="shared" si="5"/>
        <v>43404</v>
      </c>
      <c r="GA10" s="46">
        <f t="shared" si="5"/>
        <v>43434</v>
      </c>
      <c r="GB10" s="46">
        <f t="shared" si="5"/>
        <v>43465</v>
      </c>
      <c r="GC10" s="46">
        <f t="shared" si="5"/>
        <v>43496</v>
      </c>
      <c r="GD10" s="46">
        <f t="shared" si="5"/>
        <v>43524</v>
      </c>
      <c r="GE10" s="46">
        <f t="shared" si="5"/>
        <v>43555</v>
      </c>
      <c r="GF10" s="46">
        <f t="shared" si="5"/>
        <v>43585</v>
      </c>
      <c r="GG10" s="46">
        <f t="shared" si="5"/>
        <v>43616</v>
      </c>
      <c r="GH10" s="46">
        <f t="shared" si="5"/>
        <v>43646</v>
      </c>
      <c r="GI10" s="46">
        <f t="shared" si="5"/>
        <v>43677</v>
      </c>
      <c r="GJ10" s="46">
        <f t="shared" si="5"/>
        <v>43708</v>
      </c>
      <c r="GK10" s="46">
        <f t="shared" si="5"/>
        <v>43738</v>
      </c>
      <c r="GL10" s="46">
        <f t="shared" si="5"/>
        <v>43769</v>
      </c>
      <c r="GM10" s="46">
        <f t="shared" si="5"/>
        <v>43799</v>
      </c>
      <c r="GN10" s="46">
        <f t="shared" si="5"/>
        <v>43830</v>
      </c>
      <c r="GO10" s="45" t="s">
        <v>59</v>
      </c>
      <c r="GP10" s="15"/>
      <c r="GQ10" s="31" t="s">
        <v>63</v>
      </c>
      <c r="GR10" s="31" t="s">
        <v>40</v>
      </c>
      <c r="GS10" s="15"/>
      <c r="GT10" s="31" t="s">
        <v>44</v>
      </c>
    </row>
    <row r="11" spans="1:202" ht="3.95" customHeight="1">
      <c r="B11" s="10"/>
      <c r="C11" s="10"/>
      <c r="D11" s="10"/>
      <c r="E11" s="10"/>
      <c r="F11" s="10"/>
      <c r="G11" s="10"/>
      <c r="H11" s="10"/>
      <c r="I11" s="10"/>
      <c r="J11" s="10"/>
      <c r="K11" s="10"/>
      <c r="L11" s="10"/>
      <c r="M11" s="10"/>
      <c r="N11" s="10"/>
      <c r="O11" s="10"/>
      <c r="P11" s="10"/>
      <c r="Q11" s="10"/>
      <c r="R11" s="10"/>
      <c r="S11" s="10"/>
      <c r="T11" s="10"/>
      <c r="U11" s="10"/>
      <c r="V11" s="10"/>
      <c r="W11" s="10"/>
      <c r="X11" s="9"/>
      <c r="Y11" s="10"/>
      <c r="Z11" s="10"/>
      <c r="AA11" s="10"/>
      <c r="AB11" s="10"/>
      <c r="AC11" s="10"/>
      <c r="AD11" s="10"/>
      <c r="AE11" s="9"/>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9"/>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9"/>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9"/>
      <c r="DD11" s="10"/>
      <c r="DE11" s="10"/>
      <c r="DF11" s="10"/>
      <c r="DG11" s="10"/>
      <c r="DH11" s="10"/>
      <c r="DI11" s="10"/>
      <c r="DJ11" s="10"/>
      <c r="DK11" s="9"/>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9"/>
      <c r="EO11" s="9"/>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15"/>
      <c r="FO11" s="41"/>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15"/>
      <c r="GQ11" s="10"/>
      <c r="GR11" s="10"/>
      <c r="GS11" s="15"/>
    </row>
    <row r="12" spans="1:202" ht="15.75">
      <c r="B12" s="11" t="s">
        <v>46</v>
      </c>
      <c r="C12" s="12">
        <v>1</v>
      </c>
      <c r="D12" s="12">
        <f>IF(ISBLANK(C12),"",1)</f>
        <v>1</v>
      </c>
      <c r="E12" s="11"/>
      <c r="F12" s="11"/>
      <c r="G12" s="11"/>
      <c r="H12" s="11"/>
      <c r="I12" s="11"/>
      <c r="J12" s="11"/>
      <c r="K12" s="11"/>
      <c r="L12" s="11"/>
      <c r="M12" s="13"/>
      <c r="N12" s="14"/>
      <c r="O12" s="14"/>
      <c r="P12" s="14"/>
      <c r="Q12" s="11"/>
      <c r="R12" s="11"/>
      <c r="S12" s="11"/>
      <c r="T12" s="13"/>
      <c r="U12" s="14"/>
      <c r="V12" s="14"/>
      <c r="W12" s="14"/>
      <c r="X12" s="15"/>
      <c r="Y12" s="16">
        <f ca="1">RANDBETWEEN(10, 10000)</f>
        <v>7632</v>
      </c>
      <c r="Z12" s="16">
        <f ca="1">RANDBETWEEN(10, 1000)</f>
        <v>595</v>
      </c>
      <c r="AA12" s="16">
        <f ca="1">RANDBETWEEN(10, 10000)</f>
        <v>6123</v>
      </c>
      <c r="AB12" s="18" t="str">
        <f ca="1" xml:space="preserve"> IF(RANDBETWEEN(1, 2) =1,"Yes", "No")</f>
        <v>Yes</v>
      </c>
      <c r="AC12" s="18" t="str">
        <f ca="1" xml:space="preserve"> IF(RANDBETWEEN(1, 2) =1,"PDR", "RDRR")</f>
        <v>PDR</v>
      </c>
      <c r="AD12" s="18" t="str">
        <f ca="1" xml:space="preserve"> IF(RANDBETWEEN(1, 2) =1,$EN$41, $EN$42)</f>
        <v>Local</v>
      </c>
      <c r="AE12" s="15">
        <f ca="1">RANDBETWEEN(1,4)</f>
        <v>1</v>
      </c>
      <c r="AF12" s="18" t="str">
        <f t="shared" ref="AF12:AO16" ca="1" si="6">INDEX($EO$38:$EO$41, $AE12)</f>
        <v>Cat 1 Flex</v>
      </c>
      <c r="AG12" s="18" t="str">
        <f t="shared" ca="1" si="6"/>
        <v>Cat 1 Flex</v>
      </c>
      <c r="AH12" s="18" t="str">
        <f t="shared" ca="1" si="6"/>
        <v>Cat 1 Flex</v>
      </c>
      <c r="AI12" s="18" t="str">
        <f t="shared" ca="1" si="6"/>
        <v>Cat 1 Flex</v>
      </c>
      <c r="AJ12" s="18" t="str">
        <f t="shared" ca="1" si="6"/>
        <v>Cat 1 Flex</v>
      </c>
      <c r="AK12" s="18" t="str">
        <f t="shared" ca="1" si="6"/>
        <v>Cat 1 Flex</v>
      </c>
      <c r="AL12" s="18" t="str">
        <f t="shared" ca="1" si="6"/>
        <v>Cat 1 Flex</v>
      </c>
      <c r="AM12" s="18" t="str">
        <f t="shared" ca="1" si="6"/>
        <v>Cat 1 Flex</v>
      </c>
      <c r="AN12" s="18" t="str">
        <f t="shared" ca="1" si="6"/>
        <v>Cat 1 Flex</v>
      </c>
      <c r="AO12" s="18" t="str">
        <f t="shared" ca="1" si="6"/>
        <v>Cat 1 Flex</v>
      </c>
      <c r="AP12" s="18" t="str">
        <f t="shared" ref="AP12:BC16" ca="1" si="7">INDEX($EO$38:$EO$41, $AE12)</f>
        <v>Cat 1 Flex</v>
      </c>
      <c r="AQ12" s="18" t="str">
        <f t="shared" ca="1" si="7"/>
        <v>Cat 1 Flex</v>
      </c>
      <c r="AR12" s="18" t="str">
        <f t="shared" ca="1" si="7"/>
        <v>Cat 1 Flex</v>
      </c>
      <c r="AS12" s="18" t="str">
        <f t="shared" ca="1" si="7"/>
        <v>Cat 1 Flex</v>
      </c>
      <c r="AT12" s="18" t="str">
        <f t="shared" ca="1" si="7"/>
        <v>Cat 1 Flex</v>
      </c>
      <c r="AU12" s="18" t="str">
        <f t="shared" ca="1" si="7"/>
        <v>Cat 1 Flex</v>
      </c>
      <c r="AV12" s="18" t="str">
        <f t="shared" ca="1" si="7"/>
        <v>Cat 1 Flex</v>
      </c>
      <c r="AW12" s="18" t="str">
        <f t="shared" ca="1" si="7"/>
        <v>Cat 1 Flex</v>
      </c>
      <c r="AX12" s="18" t="str">
        <f t="shared" ca="1" si="7"/>
        <v>Cat 1 Flex</v>
      </c>
      <c r="AY12" s="18" t="str">
        <f t="shared" ca="1" si="7"/>
        <v>Cat 1 Flex</v>
      </c>
      <c r="AZ12" s="18" t="str">
        <f t="shared" ca="1" si="7"/>
        <v>Cat 1 Flex</v>
      </c>
      <c r="BA12" s="18" t="str">
        <f t="shared" ca="1" si="7"/>
        <v>Cat 1 Flex</v>
      </c>
      <c r="BB12" s="18" t="str">
        <f t="shared" ca="1" si="7"/>
        <v>Cat 1 Flex</v>
      </c>
      <c r="BC12" s="18" t="str">
        <f t="shared" ca="1" si="7"/>
        <v>Cat 1 Flex</v>
      </c>
      <c r="BD12" s="15"/>
      <c r="BE12" s="62">
        <f ca="1">RANDBETWEEN(100,10000)</f>
        <v>290</v>
      </c>
      <c r="BF12" s="62">
        <f t="shared" ref="BF12:CB16" ca="1" si="8">RANDBETWEEN(100,10000)</f>
        <v>7419</v>
      </c>
      <c r="BG12" s="62">
        <f t="shared" ca="1" si="8"/>
        <v>6935</v>
      </c>
      <c r="BH12" s="62">
        <f t="shared" ca="1" si="8"/>
        <v>8208</v>
      </c>
      <c r="BI12" s="62">
        <f t="shared" ca="1" si="8"/>
        <v>9012</v>
      </c>
      <c r="BJ12" s="62">
        <f t="shared" ca="1" si="8"/>
        <v>6207</v>
      </c>
      <c r="BK12" s="62">
        <f t="shared" ca="1" si="8"/>
        <v>6164</v>
      </c>
      <c r="BL12" s="62">
        <f t="shared" ca="1" si="8"/>
        <v>6857</v>
      </c>
      <c r="BM12" s="62">
        <f t="shared" ca="1" si="8"/>
        <v>6212</v>
      </c>
      <c r="BN12" s="62">
        <f t="shared" ca="1" si="8"/>
        <v>8737</v>
      </c>
      <c r="BO12" s="62">
        <f t="shared" ca="1" si="8"/>
        <v>9363</v>
      </c>
      <c r="BP12" s="62">
        <f t="shared" ca="1" si="8"/>
        <v>1774</v>
      </c>
      <c r="BQ12" s="62">
        <f ca="1">RANDBETWEEN(100,10000)</f>
        <v>5384</v>
      </c>
      <c r="BR12" s="62">
        <f t="shared" ca="1" si="8"/>
        <v>4751</v>
      </c>
      <c r="BS12" s="62">
        <f t="shared" ca="1" si="8"/>
        <v>7787</v>
      </c>
      <c r="BT12" s="62">
        <f t="shared" ca="1" si="8"/>
        <v>8969</v>
      </c>
      <c r="BU12" s="62">
        <f t="shared" ca="1" si="8"/>
        <v>9099</v>
      </c>
      <c r="BV12" s="62">
        <f t="shared" ca="1" si="8"/>
        <v>6114</v>
      </c>
      <c r="BW12" s="62">
        <f t="shared" ca="1" si="8"/>
        <v>743</v>
      </c>
      <c r="BX12" s="62">
        <f t="shared" ca="1" si="8"/>
        <v>7694</v>
      </c>
      <c r="BY12" s="62">
        <f t="shared" ca="1" si="8"/>
        <v>6341</v>
      </c>
      <c r="BZ12" s="62">
        <f t="shared" ca="1" si="8"/>
        <v>9454</v>
      </c>
      <c r="CA12" s="62">
        <f t="shared" ca="1" si="8"/>
        <v>4596</v>
      </c>
      <c r="CB12" s="62">
        <f t="shared" ca="1" si="8"/>
        <v>5578</v>
      </c>
      <c r="CC12" s="61">
        <f ca="1">SUM(BE12:CA12)</f>
        <v>148110</v>
      </c>
      <c r="CD12" s="15"/>
      <c r="CE12" s="21">
        <f ca="1">RANDBETWEEN(10,5000)/100</f>
        <v>21.95</v>
      </c>
      <c r="CF12" s="21">
        <f t="shared" ref="CF12:DB16" ca="1" si="9">RANDBETWEEN(10,5000)/100</f>
        <v>29.5</v>
      </c>
      <c r="CG12" s="21">
        <f t="shared" ca="1" si="9"/>
        <v>39.020000000000003</v>
      </c>
      <c r="CH12" s="21">
        <f t="shared" ca="1" si="9"/>
        <v>5.62</v>
      </c>
      <c r="CI12" s="21">
        <f t="shared" ca="1" si="9"/>
        <v>39.659999999999997</v>
      </c>
      <c r="CJ12" s="21">
        <f t="shared" ca="1" si="9"/>
        <v>19.25</v>
      </c>
      <c r="CK12" s="21">
        <f t="shared" ca="1" si="9"/>
        <v>3.66</v>
      </c>
      <c r="CL12" s="21">
        <f t="shared" ca="1" si="9"/>
        <v>43.8</v>
      </c>
      <c r="CM12" s="21">
        <f t="shared" ca="1" si="9"/>
        <v>8.86</v>
      </c>
      <c r="CN12" s="21">
        <f t="shared" ca="1" si="9"/>
        <v>14.78</v>
      </c>
      <c r="CO12" s="21">
        <f t="shared" ca="1" si="9"/>
        <v>31.93</v>
      </c>
      <c r="CP12" s="21">
        <f t="shared" ca="1" si="9"/>
        <v>17.18</v>
      </c>
      <c r="CQ12" s="21">
        <f ca="1">RANDBETWEEN(10,5000)/100</f>
        <v>2.67</v>
      </c>
      <c r="CR12" s="21">
        <f t="shared" ca="1" si="9"/>
        <v>27.05</v>
      </c>
      <c r="CS12" s="21">
        <f t="shared" ca="1" si="9"/>
        <v>27.33</v>
      </c>
      <c r="CT12" s="21">
        <f t="shared" ca="1" si="9"/>
        <v>47.89</v>
      </c>
      <c r="CU12" s="21">
        <f t="shared" ca="1" si="9"/>
        <v>10.3</v>
      </c>
      <c r="CV12" s="21">
        <f t="shared" ca="1" si="9"/>
        <v>17.649999999999999</v>
      </c>
      <c r="CW12" s="21">
        <f t="shared" ca="1" si="9"/>
        <v>9.48</v>
      </c>
      <c r="CX12" s="21">
        <f t="shared" ca="1" si="9"/>
        <v>42.49</v>
      </c>
      <c r="CY12" s="21">
        <f t="shared" ca="1" si="9"/>
        <v>10.119999999999999</v>
      </c>
      <c r="CZ12" s="21">
        <f t="shared" ca="1" si="9"/>
        <v>19.670000000000002</v>
      </c>
      <c r="DA12" s="21">
        <f t="shared" ca="1" si="9"/>
        <v>44.64</v>
      </c>
      <c r="DB12" s="21">
        <f t="shared" ca="1" si="9"/>
        <v>28.6</v>
      </c>
      <c r="DC12" s="15"/>
      <c r="DD12" s="21" t="str">
        <f t="shared" ref="DD12:DI16" ca="1" si="10">IF(RANDBETWEEN(1,2) = 1, "Yes", "No")</f>
        <v>Yes</v>
      </c>
      <c r="DE12" s="21" t="str">
        <f t="shared" ca="1" si="10"/>
        <v>No</v>
      </c>
      <c r="DF12" s="21" t="str">
        <f t="shared" ca="1" si="10"/>
        <v>No</v>
      </c>
      <c r="DG12" s="21" t="str">
        <f t="shared" ca="1" si="10"/>
        <v>Yes</v>
      </c>
      <c r="DH12" s="21" t="str">
        <f t="shared" ca="1" si="10"/>
        <v>No</v>
      </c>
      <c r="DI12" s="21" t="str">
        <f t="shared" ca="1" si="10"/>
        <v>No</v>
      </c>
      <c r="DJ12" s="22">
        <f ca="1">(DD12=DD$5)*DD$8+(DE12=DE$5)*DE$8+(DF12=DF$5)*DF$8+(DG12=DG$5)*DG$8+(DH12=DH$5)*DH$8+(DI12=DI$5)*DI$8</f>
        <v>0.09</v>
      </c>
      <c r="DK12" s="15"/>
      <c r="DL12" s="28">
        <v>0</v>
      </c>
      <c r="DM12" s="23">
        <f t="shared" ref="DM12:DX16" ca="1" si="11">BE12*CE12</f>
        <v>6365.5</v>
      </c>
      <c r="DN12" s="23">
        <f t="shared" ca="1" si="11"/>
        <v>218860.5</v>
      </c>
      <c r="DO12" s="23">
        <f t="shared" ca="1" si="11"/>
        <v>270603.7</v>
      </c>
      <c r="DP12" s="23">
        <f t="shared" ca="1" si="11"/>
        <v>46128.959999999999</v>
      </c>
      <c r="DQ12" s="23">
        <f t="shared" ca="1" si="11"/>
        <v>357415.92</v>
      </c>
      <c r="DR12" s="23">
        <f t="shared" ca="1" si="11"/>
        <v>119484.75</v>
      </c>
      <c r="DS12" s="23">
        <f t="shared" ca="1" si="11"/>
        <v>22560.240000000002</v>
      </c>
      <c r="DT12" s="23">
        <f t="shared" ca="1" si="11"/>
        <v>300336.59999999998</v>
      </c>
      <c r="DU12" s="23">
        <f t="shared" ca="1" si="11"/>
        <v>55038.32</v>
      </c>
      <c r="DV12" s="23">
        <f t="shared" ca="1" si="11"/>
        <v>129132.86</v>
      </c>
      <c r="DW12" s="23">
        <f t="shared" ca="1" si="11"/>
        <v>298960.59000000003</v>
      </c>
      <c r="DX12" s="23">
        <f t="shared" ca="1" si="11"/>
        <v>30477.32</v>
      </c>
      <c r="DY12" s="23">
        <f t="shared" ref="DY12:EI16" ca="1" si="12">BP12*CP12</f>
        <v>30477.32</v>
      </c>
      <c r="DZ12" s="23">
        <f t="shared" ca="1" si="12"/>
        <v>14375.279999999999</v>
      </c>
      <c r="EA12" s="23">
        <f t="shared" ca="1" si="12"/>
        <v>128514.55</v>
      </c>
      <c r="EB12" s="23">
        <f t="shared" ca="1" si="12"/>
        <v>212818.71</v>
      </c>
      <c r="EC12" s="23">
        <f t="shared" ca="1" si="12"/>
        <v>429525.41000000003</v>
      </c>
      <c r="ED12" s="23">
        <f t="shared" ca="1" si="12"/>
        <v>93719.700000000012</v>
      </c>
      <c r="EE12" s="23">
        <f t="shared" ca="1" si="12"/>
        <v>107912.09999999999</v>
      </c>
      <c r="EF12" s="23">
        <f t="shared" ca="1" si="12"/>
        <v>7043.64</v>
      </c>
      <c r="EG12" s="23">
        <f t="shared" ca="1" si="12"/>
        <v>326918.06</v>
      </c>
      <c r="EH12" s="23">
        <f t="shared" ca="1" si="12"/>
        <v>64170.92</v>
      </c>
      <c r="EI12" s="23">
        <f t="shared" ca="1" si="12"/>
        <v>185960.18000000002</v>
      </c>
      <c r="EJ12" s="23">
        <f ca="1">CB12*DB12</f>
        <v>159530.80000000002</v>
      </c>
      <c r="EK12" s="23">
        <f ca="1">SUM(DM12:EJ12)</f>
        <v>3616331.9300000011</v>
      </c>
      <c r="EL12" s="47">
        <f ca="1">XNPV($GR$5, DL12:EJ12, DL$10:EJ$10)</f>
        <v>3183334.7120101573</v>
      </c>
      <c r="EM12" s="23">
        <f ca="1">EL12*(1+DJ12)</f>
        <v>3469834.8360910718</v>
      </c>
      <c r="EN12" s="9"/>
      <c r="EO12" s="9"/>
      <c r="EP12" s="34">
        <f t="shared" ref="EP12:EY16" ca="1" si="13">IFERROR(INDEX(EP$38:EP$45,($AD12="System")* 4 + MATCH(AF12, $EO$38:$EO$41,0)),"")</f>
        <v>2.21</v>
      </c>
      <c r="EQ12" s="34">
        <f t="shared" ca="1" si="13"/>
        <v>1.66</v>
      </c>
      <c r="ER12" s="34">
        <f t="shared" ca="1" si="13"/>
        <v>4.53</v>
      </c>
      <c r="ES12" s="34">
        <f t="shared" ca="1" si="13"/>
        <v>3.47</v>
      </c>
      <c r="ET12" s="34">
        <f t="shared" ca="1" si="13"/>
        <v>3.9</v>
      </c>
      <c r="EU12" s="34">
        <f t="shared" ca="1" si="13"/>
        <v>0.83</v>
      </c>
      <c r="EV12" s="34">
        <f t="shared" ca="1" si="13"/>
        <v>1.2</v>
      </c>
      <c r="EW12" s="34">
        <f t="shared" ca="1" si="13"/>
        <v>3.86</v>
      </c>
      <c r="EX12" s="34">
        <f t="shared" ca="1" si="13"/>
        <v>0.78</v>
      </c>
      <c r="EY12" s="34">
        <f t="shared" ca="1" si="13"/>
        <v>1.27</v>
      </c>
      <c r="EZ12" s="34">
        <f t="shared" ref="EZ12:FI16" ca="1" si="14">IFERROR(INDEX(EZ$38:EZ$45,($AD12="System")* 4 + MATCH(AP12, $EO$38:$EO$41,0)),"")</f>
        <v>2.02</v>
      </c>
      <c r="FA12" s="34">
        <f t="shared" ca="1" si="14"/>
        <v>0.45</v>
      </c>
      <c r="FB12" s="34">
        <f t="shared" ca="1" si="14"/>
        <v>3.35</v>
      </c>
      <c r="FC12" s="34">
        <f t="shared" ca="1" si="14"/>
        <v>2.96</v>
      </c>
      <c r="FD12" s="34">
        <f t="shared" ca="1" si="14"/>
        <v>2.5099999999999998</v>
      </c>
      <c r="FE12" s="34">
        <f t="shared" ca="1" si="14"/>
        <v>3.27</v>
      </c>
      <c r="FF12" s="34">
        <f t="shared" ca="1" si="14"/>
        <v>1.1499999999999999</v>
      </c>
      <c r="FG12" s="34">
        <f t="shared" ca="1" si="14"/>
        <v>1.49</v>
      </c>
      <c r="FH12" s="34">
        <f t="shared" ca="1" si="14"/>
        <v>2.64</v>
      </c>
      <c r="FI12" s="34">
        <f t="shared" ca="1" si="14"/>
        <v>0.75</v>
      </c>
      <c r="FJ12" s="34">
        <f t="shared" ref="FJ12:FS16" ca="1" si="15">IFERROR(INDEX(FJ$38:FJ$45,($AD12="System")* 4 + MATCH(AZ12, $EO$38:$EO$41,0)),"")</f>
        <v>0.51</v>
      </c>
      <c r="FK12" s="34">
        <f t="shared" ca="1" si="15"/>
        <v>1.54</v>
      </c>
      <c r="FL12" s="34">
        <f t="shared" ca="1" si="15"/>
        <v>0.47</v>
      </c>
      <c r="FM12" s="34">
        <f t="shared" ca="1" si="15"/>
        <v>0.94</v>
      </c>
      <c r="FN12" s="15"/>
      <c r="FO12" s="41">
        <f>$FO$9</f>
        <v>1.1499999999999999</v>
      </c>
      <c r="FP12" s="41">
        <v>0</v>
      </c>
      <c r="FQ12" s="26">
        <f t="shared" ref="FQ12:FZ16" ca="1" si="16">EP12*BE12*$FO12</f>
        <v>737.03499999999997</v>
      </c>
      <c r="FR12" s="26">
        <f t="shared" ca="1" si="16"/>
        <v>14162.870999999997</v>
      </c>
      <c r="FS12" s="26">
        <f t="shared" ca="1" si="16"/>
        <v>36127.8825</v>
      </c>
      <c r="FT12" s="26">
        <f t="shared" ca="1" si="16"/>
        <v>32754.024000000001</v>
      </c>
      <c r="FU12" s="26">
        <f t="shared" ca="1" si="16"/>
        <v>40418.819999999992</v>
      </c>
      <c r="FV12" s="26">
        <f t="shared" ca="1" si="16"/>
        <v>5924.5814999999993</v>
      </c>
      <c r="FW12" s="26">
        <f t="shared" ca="1" si="16"/>
        <v>8506.3199999999979</v>
      </c>
      <c r="FX12" s="26">
        <f t="shared" ca="1" si="16"/>
        <v>30438.222999999998</v>
      </c>
      <c r="FY12" s="26">
        <f t="shared" ca="1" si="16"/>
        <v>5572.1640000000007</v>
      </c>
      <c r="FZ12" s="26">
        <f t="shared" ca="1" si="16"/>
        <v>12760.388499999999</v>
      </c>
      <c r="GA12" s="26">
        <f t="shared" ref="GA12:GJ16" ca="1" si="17">EZ12*BO12*$FO12</f>
        <v>21750.248999999996</v>
      </c>
      <c r="GB12" s="26">
        <f t="shared" ca="1" si="17"/>
        <v>918.04499999999996</v>
      </c>
      <c r="GC12" s="26">
        <f t="shared" ca="1" si="17"/>
        <v>20741.86</v>
      </c>
      <c r="GD12" s="26">
        <f t="shared" ca="1" si="17"/>
        <v>16172.403999999999</v>
      </c>
      <c r="GE12" s="26">
        <f t="shared" ca="1" si="17"/>
        <v>22477.175499999998</v>
      </c>
      <c r="GF12" s="26">
        <f t="shared" ca="1" si="17"/>
        <v>33727.924500000001</v>
      </c>
      <c r="GG12" s="26">
        <f t="shared" ca="1" si="17"/>
        <v>12033.427499999998</v>
      </c>
      <c r="GH12" s="26">
        <f t="shared" ca="1" si="17"/>
        <v>10476.339</v>
      </c>
      <c r="GI12" s="26">
        <f t="shared" ca="1" si="17"/>
        <v>2255.7479999999996</v>
      </c>
      <c r="GJ12" s="26">
        <f t="shared" ca="1" si="17"/>
        <v>6636.0749999999998</v>
      </c>
      <c r="GK12" s="26">
        <f t="shared" ref="GK12:GT16" ca="1" si="18">FJ12*BY12*$FO12</f>
        <v>3718.9964999999997</v>
      </c>
      <c r="GL12" s="26">
        <f t="shared" ca="1" si="18"/>
        <v>16743.034</v>
      </c>
      <c r="GM12" s="26">
        <f t="shared" ca="1" si="18"/>
        <v>2484.1379999999995</v>
      </c>
      <c r="GN12" s="26">
        <f t="shared" ca="1" si="18"/>
        <v>6029.8179999999993</v>
      </c>
      <c r="GO12" s="47">
        <f ca="1">XNPV($GR$5, FP12:GN12, FP$10:GN$10)</f>
        <v>324075.83914025308</v>
      </c>
      <c r="GP12" s="15"/>
      <c r="GQ12" s="49">
        <f ca="1">(GO12-EM12)/CC12*12</f>
        <v>-254.87210832090895</v>
      </c>
      <c r="GR12" s="50">
        <f ca="1">RANK(GQ12,$GQ$12:$GQ$31)</f>
        <v>1</v>
      </c>
      <c r="GS12" s="15"/>
      <c r="GT12" s="34">
        <f ca="1">EK12/CC12*12</f>
        <v>292.99833340085081</v>
      </c>
    </row>
    <row r="13" spans="1:202" ht="15.75">
      <c r="B13" s="11" t="s">
        <v>46</v>
      </c>
      <c r="C13" s="18">
        <v>1</v>
      </c>
      <c r="D13" s="12">
        <f>IF(C13=C12,D12+1,1)</f>
        <v>2</v>
      </c>
      <c r="E13" s="11"/>
      <c r="F13" s="11"/>
      <c r="G13" s="11"/>
      <c r="H13" s="11"/>
      <c r="I13" s="11"/>
      <c r="J13" s="11"/>
      <c r="K13" s="11"/>
      <c r="L13" s="11"/>
      <c r="M13" s="13"/>
      <c r="N13" s="14"/>
      <c r="O13" s="14"/>
      <c r="P13" s="14"/>
      <c r="Q13" s="11"/>
      <c r="R13" s="11"/>
      <c r="S13" s="11"/>
      <c r="T13" s="13"/>
      <c r="U13" s="14"/>
      <c r="V13" s="14"/>
      <c r="W13" s="14"/>
      <c r="X13" s="15"/>
      <c r="Y13" s="16">
        <f t="shared" ref="Y13:AA16" ca="1" si="19">RANDBETWEEN(10, 10000)</f>
        <v>3521</v>
      </c>
      <c r="Z13" s="16">
        <f t="shared" ref="Z13:Z16" ca="1" si="20">RANDBETWEEN(10, 1000)</f>
        <v>634</v>
      </c>
      <c r="AA13" s="16">
        <f t="shared" ca="1" si="19"/>
        <v>582</v>
      </c>
      <c r="AB13" s="18" t="str">
        <f t="shared" ref="AB13:AB16" ca="1" si="21" xml:space="preserve"> IF(RANDBETWEEN(1, 2) =1,"Yes", "No")</f>
        <v>No</v>
      </c>
      <c r="AC13" s="18" t="str">
        <f t="shared" ref="AC13:AC16" ca="1" si="22" xml:space="preserve"> IF(RANDBETWEEN(1, 2) =1,"PDR", "RDRR")</f>
        <v>RDRR</v>
      </c>
      <c r="AD13" s="18" t="str">
        <f ca="1" xml:space="preserve"> IF(RANDBETWEEN(1, 2) =1,$EN$41, $EN$42)</f>
        <v>System</v>
      </c>
      <c r="AE13" s="15">
        <f t="shared" ref="AE13:AE16" ca="1" si="23">RANDBETWEEN(1,4)</f>
        <v>2</v>
      </c>
      <c r="AF13" s="18" t="str">
        <f t="shared" ca="1" si="6"/>
        <v>Cat 2 Flex</v>
      </c>
      <c r="AG13" s="18" t="str">
        <f t="shared" ca="1" si="6"/>
        <v>Cat 2 Flex</v>
      </c>
      <c r="AH13" s="18" t="str">
        <f t="shared" ca="1" si="6"/>
        <v>Cat 2 Flex</v>
      </c>
      <c r="AI13" s="18" t="str">
        <f t="shared" ca="1" si="6"/>
        <v>Cat 2 Flex</v>
      </c>
      <c r="AJ13" s="18" t="str">
        <f t="shared" ca="1" si="6"/>
        <v>Cat 2 Flex</v>
      </c>
      <c r="AK13" s="18" t="str">
        <f t="shared" ca="1" si="6"/>
        <v>Cat 2 Flex</v>
      </c>
      <c r="AL13" s="18" t="str">
        <f t="shared" ca="1" si="6"/>
        <v>Cat 2 Flex</v>
      </c>
      <c r="AM13" s="18" t="str">
        <f t="shared" ca="1" si="6"/>
        <v>Cat 2 Flex</v>
      </c>
      <c r="AN13" s="18" t="str">
        <f t="shared" ca="1" si="6"/>
        <v>Cat 2 Flex</v>
      </c>
      <c r="AO13" s="18" t="str">
        <f t="shared" ca="1" si="6"/>
        <v>Cat 2 Flex</v>
      </c>
      <c r="AP13" s="18" t="str">
        <f t="shared" ca="1" si="7"/>
        <v>Cat 2 Flex</v>
      </c>
      <c r="AQ13" s="18" t="str">
        <f t="shared" ca="1" si="7"/>
        <v>Cat 2 Flex</v>
      </c>
      <c r="AR13" s="18" t="str">
        <f t="shared" ca="1" si="7"/>
        <v>Cat 2 Flex</v>
      </c>
      <c r="AS13" s="18" t="str">
        <f t="shared" ca="1" si="7"/>
        <v>Cat 2 Flex</v>
      </c>
      <c r="AT13" s="18" t="str">
        <f t="shared" ca="1" si="7"/>
        <v>Cat 2 Flex</v>
      </c>
      <c r="AU13" s="18" t="str">
        <f t="shared" ca="1" si="7"/>
        <v>Cat 2 Flex</v>
      </c>
      <c r="AV13" s="18" t="str">
        <f t="shared" ca="1" si="7"/>
        <v>Cat 2 Flex</v>
      </c>
      <c r="AW13" s="18" t="str">
        <f t="shared" ca="1" si="7"/>
        <v>Cat 2 Flex</v>
      </c>
      <c r="AX13" s="18" t="str">
        <f t="shared" ca="1" si="7"/>
        <v>Cat 2 Flex</v>
      </c>
      <c r="AY13" s="18" t="str">
        <f t="shared" ca="1" si="7"/>
        <v>Cat 2 Flex</v>
      </c>
      <c r="AZ13" s="18" t="str">
        <f t="shared" ca="1" si="7"/>
        <v>Cat 2 Flex</v>
      </c>
      <c r="BA13" s="18" t="str">
        <f t="shared" ca="1" si="7"/>
        <v>Cat 2 Flex</v>
      </c>
      <c r="BB13" s="18" t="str">
        <f t="shared" ca="1" si="7"/>
        <v>Cat 2 Flex</v>
      </c>
      <c r="BC13" s="18" t="str">
        <f t="shared" ca="1" si="7"/>
        <v>Cat 2 Flex</v>
      </c>
      <c r="BD13" s="15"/>
      <c r="BE13" s="62">
        <f t="shared" ref="BE13:BE16" ca="1" si="24">RANDBETWEEN(100,10000)</f>
        <v>8665</v>
      </c>
      <c r="BF13" s="62">
        <f t="shared" ca="1" si="8"/>
        <v>5173</v>
      </c>
      <c r="BG13" s="62">
        <f t="shared" ca="1" si="8"/>
        <v>2659</v>
      </c>
      <c r="BH13" s="62">
        <f t="shared" ca="1" si="8"/>
        <v>5733</v>
      </c>
      <c r="BI13" s="62">
        <f t="shared" ca="1" si="8"/>
        <v>7053</v>
      </c>
      <c r="BJ13" s="62">
        <f t="shared" ca="1" si="8"/>
        <v>8839</v>
      </c>
      <c r="BK13" s="62">
        <f t="shared" ca="1" si="8"/>
        <v>2182</v>
      </c>
      <c r="BL13" s="62">
        <f t="shared" ca="1" si="8"/>
        <v>5659</v>
      </c>
      <c r="BM13" s="62">
        <f t="shared" ca="1" si="8"/>
        <v>5486</v>
      </c>
      <c r="BN13" s="62">
        <f t="shared" ca="1" si="8"/>
        <v>1053</v>
      </c>
      <c r="BO13" s="62">
        <f t="shared" ca="1" si="8"/>
        <v>2319</v>
      </c>
      <c r="BP13" s="62">
        <f t="shared" ca="1" si="8"/>
        <v>8920</v>
      </c>
      <c r="BQ13" s="62">
        <f t="shared" ca="1" si="8"/>
        <v>9763</v>
      </c>
      <c r="BR13" s="62">
        <f t="shared" ca="1" si="8"/>
        <v>8136</v>
      </c>
      <c r="BS13" s="62">
        <f t="shared" ca="1" si="8"/>
        <v>1094</v>
      </c>
      <c r="BT13" s="62">
        <f t="shared" ca="1" si="8"/>
        <v>8998</v>
      </c>
      <c r="BU13" s="62">
        <f t="shared" ca="1" si="8"/>
        <v>6740</v>
      </c>
      <c r="BV13" s="62">
        <f t="shared" ca="1" si="8"/>
        <v>9707</v>
      </c>
      <c r="BW13" s="62">
        <f t="shared" ca="1" si="8"/>
        <v>4280</v>
      </c>
      <c r="BX13" s="62">
        <f t="shared" ca="1" si="8"/>
        <v>6572</v>
      </c>
      <c r="BY13" s="62">
        <f t="shared" ca="1" si="8"/>
        <v>7813</v>
      </c>
      <c r="BZ13" s="62">
        <f t="shared" ca="1" si="8"/>
        <v>3403</v>
      </c>
      <c r="CA13" s="62">
        <f t="shared" ca="1" si="8"/>
        <v>4818</v>
      </c>
      <c r="CB13" s="62">
        <f t="shared" ca="1" si="8"/>
        <v>9866</v>
      </c>
      <c r="CC13" s="61">
        <f ca="1">SUM(BE13:CA13)</f>
        <v>135065</v>
      </c>
      <c r="CD13" s="15"/>
      <c r="CE13" s="21">
        <f t="shared" ref="CE13:CQ16" ca="1" si="25">RANDBETWEEN(10,5000)/100</f>
        <v>10.5</v>
      </c>
      <c r="CF13" s="21">
        <f t="shared" ca="1" si="9"/>
        <v>2.61</v>
      </c>
      <c r="CG13" s="21">
        <f t="shared" ca="1" si="9"/>
        <v>27.51</v>
      </c>
      <c r="CH13" s="21">
        <f t="shared" ca="1" si="9"/>
        <v>6.65</v>
      </c>
      <c r="CI13" s="21">
        <f t="shared" ca="1" si="9"/>
        <v>20.58</v>
      </c>
      <c r="CJ13" s="21">
        <f t="shared" ca="1" si="9"/>
        <v>13.28</v>
      </c>
      <c r="CK13" s="21">
        <f t="shared" ca="1" si="9"/>
        <v>31.6</v>
      </c>
      <c r="CL13" s="21">
        <f t="shared" ca="1" si="9"/>
        <v>47.65</v>
      </c>
      <c r="CM13" s="21">
        <f t="shared" ca="1" si="9"/>
        <v>45.36</v>
      </c>
      <c r="CN13" s="21">
        <f t="shared" ca="1" si="9"/>
        <v>10.91</v>
      </c>
      <c r="CO13" s="21">
        <f t="shared" ca="1" si="9"/>
        <v>2.7</v>
      </c>
      <c r="CP13" s="21">
        <f t="shared" ca="1" si="9"/>
        <v>6.08</v>
      </c>
      <c r="CQ13" s="21">
        <f t="shared" ca="1" si="25"/>
        <v>38.81</v>
      </c>
      <c r="CR13" s="21">
        <f t="shared" ca="1" si="9"/>
        <v>48.63</v>
      </c>
      <c r="CS13" s="21">
        <f t="shared" ca="1" si="9"/>
        <v>23.13</v>
      </c>
      <c r="CT13" s="21">
        <f t="shared" ca="1" si="9"/>
        <v>13.71</v>
      </c>
      <c r="CU13" s="21">
        <f t="shared" ca="1" si="9"/>
        <v>36.39</v>
      </c>
      <c r="CV13" s="21">
        <f t="shared" ca="1" si="9"/>
        <v>33.47</v>
      </c>
      <c r="CW13" s="21">
        <f t="shared" ca="1" si="9"/>
        <v>37.74</v>
      </c>
      <c r="CX13" s="21">
        <f t="shared" ca="1" si="9"/>
        <v>37.08</v>
      </c>
      <c r="CY13" s="21">
        <f t="shared" ca="1" si="9"/>
        <v>7.35</v>
      </c>
      <c r="CZ13" s="21">
        <f t="shared" ca="1" si="9"/>
        <v>44.36</v>
      </c>
      <c r="DA13" s="21">
        <f t="shared" ca="1" si="9"/>
        <v>33.97</v>
      </c>
      <c r="DB13" s="21">
        <f t="shared" ca="1" si="9"/>
        <v>3.09</v>
      </c>
      <c r="DC13" s="15"/>
      <c r="DD13" s="21" t="str">
        <f t="shared" ca="1" si="10"/>
        <v>No</v>
      </c>
      <c r="DE13" s="21" t="str">
        <f t="shared" ca="1" si="10"/>
        <v>Yes</v>
      </c>
      <c r="DF13" s="21" t="str">
        <f t="shared" ca="1" si="10"/>
        <v>Yes</v>
      </c>
      <c r="DG13" s="21" t="str">
        <f t="shared" ca="1" si="10"/>
        <v>Yes</v>
      </c>
      <c r="DH13" s="21" t="str">
        <f t="shared" ca="1" si="10"/>
        <v>Yes</v>
      </c>
      <c r="DI13" s="21" t="str">
        <f t="shared" ca="1" si="10"/>
        <v>No</v>
      </c>
      <c r="DJ13" s="22">
        <f ca="1">(DD13=DD$5)*DD$8+(DE13=DE$5)*DE$8+(DF13=DF$5)*DF$8+(DG13=DG$5)*DG$8+(DH13=DH$5)*DH$8+(DI13=DI$5)*DI$8</f>
        <v>0.62999999999999989</v>
      </c>
      <c r="DK13" s="15"/>
      <c r="DL13" s="28">
        <v>0</v>
      </c>
      <c r="DM13" s="23">
        <f t="shared" ca="1" si="11"/>
        <v>90982.5</v>
      </c>
      <c r="DN13" s="23">
        <f t="shared" ca="1" si="11"/>
        <v>13501.529999999999</v>
      </c>
      <c r="DO13" s="23">
        <f t="shared" ca="1" si="11"/>
        <v>73149.090000000011</v>
      </c>
      <c r="DP13" s="23">
        <f t="shared" ca="1" si="11"/>
        <v>38124.450000000004</v>
      </c>
      <c r="DQ13" s="23">
        <f t="shared" ca="1" si="11"/>
        <v>145150.74</v>
      </c>
      <c r="DR13" s="23">
        <f t="shared" ca="1" si="11"/>
        <v>117381.92</v>
      </c>
      <c r="DS13" s="23">
        <f t="shared" ca="1" si="11"/>
        <v>68951.199999999997</v>
      </c>
      <c r="DT13" s="23">
        <f t="shared" ca="1" si="11"/>
        <v>269651.34999999998</v>
      </c>
      <c r="DU13" s="23">
        <f t="shared" ca="1" si="11"/>
        <v>248844.96</v>
      </c>
      <c r="DV13" s="23">
        <f t="shared" ca="1" si="11"/>
        <v>11488.23</v>
      </c>
      <c r="DW13" s="23">
        <f t="shared" ca="1" si="11"/>
        <v>6261.3</v>
      </c>
      <c r="DX13" s="23">
        <f t="shared" ca="1" si="11"/>
        <v>54233.599999999999</v>
      </c>
      <c r="DY13" s="23">
        <f t="shared" ca="1" si="12"/>
        <v>54233.599999999999</v>
      </c>
      <c r="DZ13" s="23">
        <f t="shared" ca="1" si="12"/>
        <v>378902.03</v>
      </c>
      <c r="EA13" s="23">
        <f t="shared" ca="1" si="12"/>
        <v>395653.68</v>
      </c>
      <c r="EB13" s="23">
        <f t="shared" ca="1" si="12"/>
        <v>25304.219999999998</v>
      </c>
      <c r="EC13" s="23">
        <f t="shared" ca="1" si="12"/>
        <v>123362.58</v>
      </c>
      <c r="ED13" s="23">
        <f t="shared" ca="1" si="12"/>
        <v>245268.6</v>
      </c>
      <c r="EE13" s="23">
        <f t="shared" ca="1" si="12"/>
        <v>324893.28999999998</v>
      </c>
      <c r="EF13" s="23">
        <f t="shared" ca="1" si="12"/>
        <v>161527.20000000001</v>
      </c>
      <c r="EG13" s="23">
        <f t="shared" ca="1" si="12"/>
        <v>243689.75999999998</v>
      </c>
      <c r="EH13" s="23">
        <f t="shared" ca="1" si="12"/>
        <v>57425.549999999996</v>
      </c>
      <c r="EI13" s="23">
        <f t="shared" ca="1" si="12"/>
        <v>150957.07999999999</v>
      </c>
      <c r="EJ13" s="23">
        <f ca="1">CB13*DB13</f>
        <v>30485.94</v>
      </c>
      <c r="EK13" s="23">
        <f t="shared" ref="EK13:EK16" ca="1" si="26">SUM(DM13:EJ13)</f>
        <v>3329424.4</v>
      </c>
      <c r="EL13" s="47">
        <f ca="1">XNPV($GR$5, DL13:EJ13, DL$10:EJ$10)</f>
        <v>2905070.2657096288</v>
      </c>
      <c r="EM13" s="23">
        <f t="shared" ref="EM13:EM16" ca="1" si="27">EL13*(1+DJ13)</f>
        <v>4735264.5331066949</v>
      </c>
      <c r="EN13" s="9"/>
      <c r="EO13" s="9"/>
      <c r="EP13" s="34">
        <f t="shared" ca="1" si="13"/>
        <v>3.53</v>
      </c>
      <c r="EQ13" s="34">
        <f t="shared" ca="1" si="13"/>
        <v>2.4700000000000002</v>
      </c>
      <c r="ER13" s="34">
        <f t="shared" ca="1" si="13"/>
        <v>0.28999999999999998</v>
      </c>
      <c r="ES13" s="34">
        <f t="shared" ca="1" si="13"/>
        <v>0.53</v>
      </c>
      <c r="ET13" s="34">
        <f t="shared" ca="1" si="13"/>
        <v>3.47</v>
      </c>
      <c r="EU13" s="34">
        <f t="shared" ca="1" si="13"/>
        <v>2.15</v>
      </c>
      <c r="EV13" s="34">
        <f t="shared" ca="1" si="13"/>
        <v>4.05</v>
      </c>
      <c r="EW13" s="34">
        <f t="shared" ca="1" si="13"/>
        <v>2.4900000000000002</v>
      </c>
      <c r="EX13" s="34">
        <f t="shared" ca="1" si="13"/>
        <v>2.44</v>
      </c>
      <c r="EY13" s="34">
        <f t="shared" ca="1" si="13"/>
        <v>2.1800000000000002</v>
      </c>
      <c r="EZ13" s="34">
        <f t="shared" ca="1" si="14"/>
        <v>4.6100000000000003</v>
      </c>
      <c r="FA13" s="34">
        <f t="shared" ca="1" si="14"/>
        <v>4.96</v>
      </c>
      <c r="FB13" s="34">
        <f t="shared" ca="1" si="14"/>
        <v>1.1000000000000001</v>
      </c>
      <c r="FC13" s="34">
        <f t="shared" ca="1" si="14"/>
        <v>0.91</v>
      </c>
      <c r="FD13" s="34">
        <f t="shared" ca="1" si="14"/>
        <v>1.73</v>
      </c>
      <c r="FE13" s="34">
        <f t="shared" ca="1" si="14"/>
        <v>2.8</v>
      </c>
      <c r="FF13" s="34">
        <f t="shared" ca="1" si="14"/>
        <v>4.9000000000000004</v>
      </c>
      <c r="FG13" s="34">
        <f t="shared" ca="1" si="14"/>
        <v>2.98</v>
      </c>
      <c r="FH13" s="34">
        <f t="shared" ca="1" si="14"/>
        <v>3.22</v>
      </c>
      <c r="FI13" s="34">
        <f t="shared" ca="1" si="14"/>
        <v>3.3</v>
      </c>
      <c r="FJ13" s="34">
        <f t="shared" ca="1" si="15"/>
        <v>3.72</v>
      </c>
      <c r="FK13" s="34">
        <f t="shared" ca="1" si="15"/>
        <v>2.33</v>
      </c>
      <c r="FL13" s="34">
        <f t="shared" ca="1" si="15"/>
        <v>2.82</v>
      </c>
      <c r="FM13" s="34">
        <f t="shared" ca="1" si="15"/>
        <v>3.1</v>
      </c>
      <c r="FN13" s="15"/>
      <c r="FO13" s="41">
        <f>$FO$9</f>
        <v>1.1499999999999999</v>
      </c>
      <c r="FP13" s="41">
        <v>0</v>
      </c>
      <c r="FQ13" s="26">
        <f t="shared" ca="1" si="16"/>
        <v>35175.567499999997</v>
      </c>
      <c r="FR13" s="26">
        <f t="shared" ca="1" si="16"/>
        <v>14693.906500000001</v>
      </c>
      <c r="FS13" s="26">
        <f t="shared" ca="1" si="16"/>
        <v>886.77649999999983</v>
      </c>
      <c r="FT13" s="26">
        <f t="shared" ca="1" si="16"/>
        <v>3494.2635</v>
      </c>
      <c r="FU13" s="26">
        <f t="shared" ca="1" si="16"/>
        <v>28144.996499999997</v>
      </c>
      <c r="FV13" s="26">
        <f t="shared" ca="1" si="16"/>
        <v>21854.427499999998</v>
      </c>
      <c r="FW13" s="26">
        <f t="shared" ca="1" si="16"/>
        <v>10162.664999999999</v>
      </c>
      <c r="FX13" s="26">
        <f t="shared" ca="1" si="16"/>
        <v>16204.5465</v>
      </c>
      <c r="FY13" s="26">
        <f t="shared" ca="1" si="16"/>
        <v>15393.715999999999</v>
      </c>
      <c r="FZ13" s="26">
        <f t="shared" ca="1" si="16"/>
        <v>2639.8709999999996</v>
      </c>
      <c r="GA13" s="26">
        <f t="shared" ca="1" si="17"/>
        <v>12294.1785</v>
      </c>
      <c r="GB13" s="26">
        <f t="shared" ca="1" si="17"/>
        <v>50879.679999999993</v>
      </c>
      <c r="GC13" s="26">
        <f t="shared" ca="1" si="17"/>
        <v>12350.195</v>
      </c>
      <c r="GD13" s="26">
        <f t="shared" ca="1" si="17"/>
        <v>8514.3239999999987</v>
      </c>
      <c r="GE13" s="26">
        <f t="shared" ca="1" si="17"/>
        <v>2176.5129999999999</v>
      </c>
      <c r="GF13" s="26">
        <f t="shared" ca="1" si="17"/>
        <v>28973.559999999994</v>
      </c>
      <c r="GG13" s="26">
        <f t="shared" ca="1" si="17"/>
        <v>37979.899999999994</v>
      </c>
      <c r="GH13" s="26">
        <f t="shared" ca="1" si="17"/>
        <v>33265.888999999996</v>
      </c>
      <c r="GI13" s="26">
        <f t="shared" ca="1" si="17"/>
        <v>15848.839999999998</v>
      </c>
      <c r="GJ13" s="26">
        <f t="shared" ca="1" si="17"/>
        <v>24940.739999999998</v>
      </c>
      <c r="GK13" s="26">
        <f t="shared" ca="1" si="18"/>
        <v>33424.013999999996</v>
      </c>
      <c r="GL13" s="26">
        <f t="shared" ca="1" si="18"/>
        <v>9118.3384999999998</v>
      </c>
      <c r="GM13" s="26">
        <f t="shared" ca="1" si="18"/>
        <v>15624.773999999998</v>
      </c>
      <c r="GN13" s="26">
        <f t="shared" ca="1" si="18"/>
        <v>35172.29</v>
      </c>
      <c r="GO13" s="47">
        <f ca="1">XNPV($GR$5, FP13:GN13, FP$10:GN$10)</f>
        <v>410501.7221539953</v>
      </c>
      <c r="GP13" s="15"/>
      <c r="GQ13" s="49">
        <f t="shared" ref="GQ13:GQ16" ca="1" si="28">(GO13-EM13)/CC13*12</f>
        <v>-384.23835732004881</v>
      </c>
      <c r="GR13" s="50">
        <f ca="1">RANK(GQ13,$GQ$12:$GQ$31)</f>
        <v>4</v>
      </c>
      <c r="GS13" s="15"/>
      <c r="GT13" s="34">
        <f ca="1">EK13/CC13*12</f>
        <v>295.80641024691812</v>
      </c>
    </row>
    <row r="14" spans="1:202" ht="15.75">
      <c r="B14" s="11" t="s">
        <v>46</v>
      </c>
      <c r="C14" s="18">
        <v>1</v>
      </c>
      <c r="D14" s="12">
        <f t="shared" ref="D14:D31" si="29">IF(C14=C13,D13+1,1)</f>
        <v>3</v>
      </c>
      <c r="E14" s="11"/>
      <c r="F14" s="11"/>
      <c r="G14" s="11"/>
      <c r="H14" s="11"/>
      <c r="I14" s="11"/>
      <c r="J14" s="11"/>
      <c r="K14" s="11"/>
      <c r="L14" s="11"/>
      <c r="M14" s="13"/>
      <c r="N14" s="14"/>
      <c r="O14" s="14"/>
      <c r="P14" s="14"/>
      <c r="Q14" s="11"/>
      <c r="R14" s="11"/>
      <c r="S14" s="11"/>
      <c r="T14" s="13"/>
      <c r="U14" s="14"/>
      <c r="V14" s="14"/>
      <c r="W14" s="14"/>
      <c r="X14" s="15"/>
      <c r="Y14" s="16">
        <f t="shared" ca="1" si="19"/>
        <v>5769</v>
      </c>
      <c r="Z14" s="16">
        <f t="shared" ca="1" si="20"/>
        <v>114</v>
      </c>
      <c r="AA14" s="16">
        <f t="shared" ca="1" si="19"/>
        <v>8472</v>
      </c>
      <c r="AB14" s="18" t="str">
        <f t="shared" ca="1" si="21"/>
        <v>Yes</v>
      </c>
      <c r="AC14" s="18" t="str">
        <f t="shared" ca="1" si="22"/>
        <v>PDR</v>
      </c>
      <c r="AD14" s="18" t="str">
        <f ca="1" xml:space="preserve"> IF(RANDBETWEEN(1, 2) =1,$EN$41, $EN$42)</f>
        <v>Local</v>
      </c>
      <c r="AE14" s="15">
        <f t="shared" ca="1" si="23"/>
        <v>2</v>
      </c>
      <c r="AF14" s="18" t="str">
        <f t="shared" ca="1" si="6"/>
        <v>Cat 2 Flex</v>
      </c>
      <c r="AG14" s="18" t="str">
        <f t="shared" ca="1" si="6"/>
        <v>Cat 2 Flex</v>
      </c>
      <c r="AH14" s="18" t="str">
        <f t="shared" ca="1" si="6"/>
        <v>Cat 2 Flex</v>
      </c>
      <c r="AI14" s="18" t="str">
        <f t="shared" ca="1" si="6"/>
        <v>Cat 2 Flex</v>
      </c>
      <c r="AJ14" s="18" t="str">
        <f t="shared" ca="1" si="6"/>
        <v>Cat 2 Flex</v>
      </c>
      <c r="AK14" s="18" t="str">
        <f t="shared" ca="1" si="6"/>
        <v>Cat 2 Flex</v>
      </c>
      <c r="AL14" s="18" t="str">
        <f t="shared" ca="1" si="6"/>
        <v>Cat 2 Flex</v>
      </c>
      <c r="AM14" s="18" t="str">
        <f t="shared" ca="1" si="6"/>
        <v>Cat 2 Flex</v>
      </c>
      <c r="AN14" s="18" t="str">
        <f t="shared" ca="1" si="6"/>
        <v>Cat 2 Flex</v>
      </c>
      <c r="AO14" s="18" t="str">
        <f t="shared" ca="1" si="6"/>
        <v>Cat 2 Flex</v>
      </c>
      <c r="AP14" s="18" t="str">
        <f t="shared" ca="1" si="7"/>
        <v>Cat 2 Flex</v>
      </c>
      <c r="AQ14" s="18" t="str">
        <f t="shared" ca="1" si="7"/>
        <v>Cat 2 Flex</v>
      </c>
      <c r="AR14" s="18" t="str">
        <f t="shared" ca="1" si="7"/>
        <v>Cat 2 Flex</v>
      </c>
      <c r="AS14" s="18" t="str">
        <f t="shared" ca="1" si="7"/>
        <v>Cat 2 Flex</v>
      </c>
      <c r="AT14" s="18" t="str">
        <f t="shared" ca="1" si="7"/>
        <v>Cat 2 Flex</v>
      </c>
      <c r="AU14" s="18" t="str">
        <f t="shared" ca="1" si="7"/>
        <v>Cat 2 Flex</v>
      </c>
      <c r="AV14" s="18" t="str">
        <f t="shared" ca="1" si="7"/>
        <v>Cat 2 Flex</v>
      </c>
      <c r="AW14" s="18" t="str">
        <f t="shared" ca="1" si="7"/>
        <v>Cat 2 Flex</v>
      </c>
      <c r="AX14" s="18" t="str">
        <f t="shared" ca="1" si="7"/>
        <v>Cat 2 Flex</v>
      </c>
      <c r="AY14" s="18" t="str">
        <f t="shared" ca="1" si="7"/>
        <v>Cat 2 Flex</v>
      </c>
      <c r="AZ14" s="18" t="str">
        <f t="shared" ca="1" si="7"/>
        <v>Cat 2 Flex</v>
      </c>
      <c r="BA14" s="18" t="str">
        <f t="shared" ca="1" si="7"/>
        <v>Cat 2 Flex</v>
      </c>
      <c r="BB14" s="18" t="str">
        <f t="shared" ca="1" si="7"/>
        <v>Cat 2 Flex</v>
      </c>
      <c r="BC14" s="18" t="str">
        <f t="shared" ca="1" si="7"/>
        <v>Cat 2 Flex</v>
      </c>
      <c r="BD14" s="15"/>
      <c r="BE14" s="62">
        <f t="shared" ca="1" si="24"/>
        <v>6878</v>
      </c>
      <c r="BF14" s="62">
        <f t="shared" ca="1" si="8"/>
        <v>8687</v>
      </c>
      <c r="BG14" s="62">
        <f t="shared" ca="1" si="8"/>
        <v>7886</v>
      </c>
      <c r="BH14" s="62">
        <f t="shared" ca="1" si="8"/>
        <v>585</v>
      </c>
      <c r="BI14" s="62">
        <f t="shared" ca="1" si="8"/>
        <v>4171</v>
      </c>
      <c r="BJ14" s="62">
        <f t="shared" ca="1" si="8"/>
        <v>7933</v>
      </c>
      <c r="BK14" s="62">
        <f t="shared" ca="1" si="8"/>
        <v>1186</v>
      </c>
      <c r="BL14" s="62">
        <f t="shared" ca="1" si="8"/>
        <v>1714</v>
      </c>
      <c r="BM14" s="62">
        <f t="shared" ca="1" si="8"/>
        <v>4481</v>
      </c>
      <c r="BN14" s="62">
        <f t="shared" ca="1" si="8"/>
        <v>8797</v>
      </c>
      <c r="BO14" s="62">
        <f t="shared" ca="1" si="8"/>
        <v>7741</v>
      </c>
      <c r="BP14" s="62">
        <f t="shared" ca="1" si="8"/>
        <v>9787</v>
      </c>
      <c r="BQ14" s="62">
        <f t="shared" ca="1" si="8"/>
        <v>5171</v>
      </c>
      <c r="BR14" s="62">
        <f t="shared" ca="1" si="8"/>
        <v>9019</v>
      </c>
      <c r="BS14" s="62">
        <f t="shared" ca="1" si="8"/>
        <v>9078</v>
      </c>
      <c r="BT14" s="62">
        <f t="shared" ca="1" si="8"/>
        <v>6762</v>
      </c>
      <c r="BU14" s="62">
        <f t="shared" ca="1" si="8"/>
        <v>6013</v>
      </c>
      <c r="BV14" s="62">
        <f t="shared" ca="1" si="8"/>
        <v>3890</v>
      </c>
      <c r="BW14" s="62">
        <f t="shared" ca="1" si="8"/>
        <v>1203</v>
      </c>
      <c r="BX14" s="62">
        <f t="shared" ca="1" si="8"/>
        <v>1712</v>
      </c>
      <c r="BY14" s="62">
        <f t="shared" ca="1" si="8"/>
        <v>2580</v>
      </c>
      <c r="BZ14" s="62">
        <f t="shared" ca="1" si="8"/>
        <v>920</v>
      </c>
      <c r="CA14" s="62">
        <f t="shared" ca="1" si="8"/>
        <v>9583</v>
      </c>
      <c r="CB14" s="62">
        <f t="shared" ca="1" si="8"/>
        <v>3309</v>
      </c>
      <c r="CC14" s="61">
        <f ca="1">SUM(BE14:CA14)</f>
        <v>125777</v>
      </c>
      <c r="CD14" s="15"/>
      <c r="CE14" s="21">
        <f t="shared" ca="1" si="25"/>
        <v>41.33</v>
      </c>
      <c r="CF14" s="21">
        <f t="shared" ca="1" si="9"/>
        <v>21.87</v>
      </c>
      <c r="CG14" s="21">
        <f t="shared" ca="1" si="9"/>
        <v>34.86</v>
      </c>
      <c r="CH14" s="21">
        <f t="shared" ca="1" si="9"/>
        <v>18.940000000000001</v>
      </c>
      <c r="CI14" s="21">
        <f t="shared" ca="1" si="9"/>
        <v>36.96</v>
      </c>
      <c r="CJ14" s="21">
        <f t="shared" ca="1" si="9"/>
        <v>23.67</v>
      </c>
      <c r="CK14" s="21">
        <f t="shared" ca="1" si="9"/>
        <v>28.2</v>
      </c>
      <c r="CL14" s="21">
        <f t="shared" ca="1" si="9"/>
        <v>6.4</v>
      </c>
      <c r="CM14" s="21">
        <f t="shared" ca="1" si="9"/>
        <v>38.200000000000003</v>
      </c>
      <c r="CN14" s="21">
        <f t="shared" ca="1" si="9"/>
        <v>17.760000000000002</v>
      </c>
      <c r="CO14" s="21">
        <f t="shared" ca="1" si="9"/>
        <v>2.12</v>
      </c>
      <c r="CP14" s="21">
        <f t="shared" ca="1" si="9"/>
        <v>31.46</v>
      </c>
      <c r="CQ14" s="21">
        <f t="shared" ca="1" si="25"/>
        <v>12.7</v>
      </c>
      <c r="CR14" s="21">
        <f t="shared" ca="1" si="9"/>
        <v>40.340000000000003</v>
      </c>
      <c r="CS14" s="21">
        <f t="shared" ca="1" si="9"/>
        <v>44.12</v>
      </c>
      <c r="CT14" s="21">
        <f t="shared" ca="1" si="9"/>
        <v>23.4</v>
      </c>
      <c r="CU14" s="21">
        <f t="shared" ca="1" si="9"/>
        <v>17.559999999999999</v>
      </c>
      <c r="CV14" s="21">
        <f t="shared" ca="1" si="9"/>
        <v>36.46</v>
      </c>
      <c r="CW14" s="21">
        <f t="shared" ca="1" si="9"/>
        <v>45.43</v>
      </c>
      <c r="CX14" s="21">
        <f t="shared" ca="1" si="9"/>
        <v>17.34</v>
      </c>
      <c r="CY14" s="21">
        <f t="shared" ca="1" si="9"/>
        <v>37.82</v>
      </c>
      <c r="CZ14" s="21">
        <f t="shared" ca="1" si="9"/>
        <v>31.22</v>
      </c>
      <c r="DA14" s="21">
        <f t="shared" ca="1" si="9"/>
        <v>19.420000000000002</v>
      </c>
      <c r="DB14" s="21">
        <f t="shared" ca="1" si="9"/>
        <v>4.5599999999999996</v>
      </c>
      <c r="DC14" s="15"/>
      <c r="DD14" s="21" t="str">
        <f t="shared" ca="1" si="10"/>
        <v>No</v>
      </c>
      <c r="DE14" s="21" t="str">
        <f t="shared" ca="1" si="10"/>
        <v>Yes</v>
      </c>
      <c r="DF14" s="21" t="str">
        <f t="shared" ca="1" si="10"/>
        <v>No</v>
      </c>
      <c r="DG14" s="21" t="str">
        <f t="shared" ca="1" si="10"/>
        <v>No</v>
      </c>
      <c r="DH14" s="21" t="str">
        <f t="shared" ca="1" si="10"/>
        <v>Yes</v>
      </c>
      <c r="DI14" s="21" t="str">
        <f t="shared" ca="1" si="10"/>
        <v>No</v>
      </c>
      <c r="DJ14" s="22">
        <f ca="1">(DD14=DD$5)*DD$8+(DE14=DE$5)*DE$8+(DF14=DF$5)*DF$8+(DG14=DG$5)*DG$8+(DH14=DH$5)*DH$8+(DI14=DI$5)*DI$8</f>
        <v>0.62999999999999989</v>
      </c>
      <c r="DK14" s="15"/>
      <c r="DL14" s="28">
        <v>0</v>
      </c>
      <c r="DM14" s="23">
        <f t="shared" ca="1" si="11"/>
        <v>284267.74</v>
      </c>
      <c r="DN14" s="23">
        <f t="shared" ca="1" si="11"/>
        <v>189984.69</v>
      </c>
      <c r="DO14" s="23">
        <f t="shared" ca="1" si="11"/>
        <v>274905.96000000002</v>
      </c>
      <c r="DP14" s="23">
        <f t="shared" ca="1" si="11"/>
        <v>11079.900000000001</v>
      </c>
      <c r="DQ14" s="23">
        <f t="shared" ca="1" si="11"/>
        <v>154160.16</v>
      </c>
      <c r="DR14" s="23">
        <f t="shared" ca="1" si="11"/>
        <v>187774.11000000002</v>
      </c>
      <c r="DS14" s="23">
        <f t="shared" ca="1" si="11"/>
        <v>33445.199999999997</v>
      </c>
      <c r="DT14" s="23">
        <f t="shared" ca="1" si="11"/>
        <v>10969.6</v>
      </c>
      <c r="DU14" s="23">
        <f t="shared" ca="1" si="11"/>
        <v>171174.2</v>
      </c>
      <c r="DV14" s="23">
        <f t="shared" ca="1" si="11"/>
        <v>156234.72</v>
      </c>
      <c r="DW14" s="23">
        <f t="shared" ca="1" si="11"/>
        <v>16410.920000000002</v>
      </c>
      <c r="DX14" s="23">
        <f t="shared" ca="1" si="11"/>
        <v>307899.02</v>
      </c>
      <c r="DY14" s="23">
        <f t="shared" ca="1" si="12"/>
        <v>307899.02</v>
      </c>
      <c r="DZ14" s="23">
        <f t="shared" ca="1" si="12"/>
        <v>65671.7</v>
      </c>
      <c r="EA14" s="23">
        <f t="shared" ca="1" si="12"/>
        <v>363826.46</v>
      </c>
      <c r="EB14" s="23">
        <f t="shared" ca="1" si="12"/>
        <v>400521.36</v>
      </c>
      <c r="EC14" s="23">
        <f t="shared" ca="1" si="12"/>
        <v>158230.79999999999</v>
      </c>
      <c r="ED14" s="23">
        <f t="shared" ca="1" si="12"/>
        <v>105588.28</v>
      </c>
      <c r="EE14" s="23">
        <f t="shared" ca="1" si="12"/>
        <v>141829.4</v>
      </c>
      <c r="EF14" s="23">
        <f t="shared" ca="1" si="12"/>
        <v>54652.29</v>
      </c>
      <c r="EG14" s="23">
        <f t="shared" ca="1" si="12"/>
        <v>29686.079999999998</v>
      </c>
      <c r="EH14" s="23">
        <f t="shared" ca="1" si="12"/>
        <v>97575.6</v>
      </c>
      <c r="EI14" s="23">
        <f t="shared" ca="1" si="12"/>
        <v>28722.399999999998</v>
      </c>
      <c r="EJ14" s="23">
        <f ca="1">CB14*DB14</f>
        <v>15089.039999999999</v>
      </c>
      <c r="EK14" s="23">
        <f t="shared" ca="1" si="26"/>
        <v>3567598.65</v>
      </c>
      <c r="EL14" s="47">
        <f ca="1">XNPV($GR$5, DL14:EJ14, DL$10:EJ$10)</f>
        <v>3169707.9479950876</v>
      </c>
      <c r="EM14" s="23">
        <f t="shared" ca="1" si="27"/>
        <v>5166623.9552319925</v>
      </c>
      <c r="EN14" s="9"/>
      <c r="EO14" s="9"/>
      <c r="EP14" s="34">
        <f t="shared" ca="1" si="13"/>
        <v>0.81</v>
      </c>
      <c r="EQ14" s="34">
        <f t="shared" ca="1" si="13"/>
        <v>4.68</v>
      </c>
      <c r="ER14" s="34">
        <f t="shared" ca="1" si="13"/>
        <v>3.24</v>
      </c>
      <c r="ES14" s="34">
        <f t="shared" ca="1" si="13"/>
        <v>1.57</v>
      </c>
      <c r="ET14" s="34">
        <f t="shared" ca="1" si="13"/>
        <v>3.35</v>
      </c>
      <c r="EU14" s="34">
        <f t="shared" ca="1" si="13"/>
        <v>4.99</v>
      </c>
      <c r="EV14" s="34">
        <f t="shared" ca="1" si="13"/>
        <v>2.44</v>
      </c>
      <c r="EW14" s="34">
        <f t="shared" ca="1" si="13"/>
        <v>1.9</v>
      </c>
      <c r="EX14" s="34">
        <f t="shared" ca="1" si="13"/>
        <v>4.59</v>
      </c>
      <c r="EY14" s="34">
        <f t="shared" ca="1" si="13"/>
        <v>3.12</v>
      </c>
      <c r="EZ14" s="34">
        <f t="shared" ca="1" si="14"/>
        <v>3.74</v>
      </c>
      <c r="FA14" s="34">
        <f t="shared" ca="1" si="14"/>
        <v>4.47</v>
      </c>
      <c r="FB14" s="34">
        <f t="shared" ca="1" si="14"/>
        <v>4.9800000000000004</v>
      </c>
      <c r="FC14" s="34">
        <f t="shared" ca="1" si="14"/>
        <v>2.62</v>
      </c>
      <c r="FD14" s="34">
        <f t="shared" ca="1" si="14"/>
        <v>0.28999999999999998</v>
      </c>
      <c r="FE14" s="34">
        <f t="shared" ca="1" si="14"/>
        <v>3.61</v>
      </c>
      <c r="FF14" s="34">
        <f t="shared" ca="1" si="14"/>
        <v>4.32</v>
      </c>
      <c r="FG14" s="34">
        <f t="shared" ca="1" si="14"/>
        <v>3.02</v>
      </c>
      <c r="FH14" s="34">
        <f t="shared" ca="1" si="14"/>
        <v>4.8899999999999997</v>
      </c>
      <c r="FI14" s="34">
        <f t="shared" ca="1" si="14"/>
        <v>4.45</v>
      </c>
      <c r="FJ14" s="34">
        <f t="shared" ca="1" si="15"/>
        <v>1.31</v>
      </c>
      <c r="FK14" s="34">
        <f t="shared" ca="1" si="15"/>
        <v>1.56</v>
      </c>
      <c r="FL14" s="34">
        <f t="shared" ca="1" si="15"/>
        <v>1.44</v>
      </c>
      <c r="FM14" s="34">
        <f t="shared" ca="1" si="15"/>
        <v>0.44</v>
      </c>
      <c r="FN14" s="15"/>
      <c r="FO14" s="41">
        <f>$FO$9</f>
        <v>1.1499999999999999</v>
      </c>
      <c r="FP14" s="41">
        <v>0</v>
      </c>
      <c r="FQ14" s="26">
        <f t="shared" ca="1" si="16"/>
        <v>6406.857</v>
      </c>
      <c r="FR14" s="26">
        <f t="shared" ca="1" si="16"/>
        <v>46753.433999999994</v>
      </c>
      <c r="FS14" s="26">
        <f t="shared" ca="1" si="16"/>
        <v>29383.236000000001</v>
      </c>
      <c r="FT14" s="26">
        <f t="shared" ca="1" si="16"/>
        <v>1056.2175</v>
      </c>
      <c r="FU14" s="26">
        <f t="shared" ca="1" si="16"/>
        <v>16068.777499999998</v>
      </c>
      <c r="FV14" s="26">
        <f t="shared" ca="1" si="16"/>
        <v>45523.520499999991</v>
      </c>
      <c r="FW14" s="26">
        <f t="shared" ca="1" si="16"/>
        <v>3327.9159999999997</v>
      </c>
      <c r="FX14" s="26">
        <f t="shared" ca="1" si="16"/>
        <v>3745.0899999999997</v>
      </c>
      <c r="FY14" s="26">
        <f t="shared" ca="1" si="16"/>
        <v>23652.958500000001</v>
      </c>
      <c r="FZ14" s="26">
        <f t="shared" ca="1" si="16"/>
        <v>31563.635999999999</v>
      </c>
      <c r="GA14" s="26">
        <f t="shared" ca="1" si="17"/>
        <v>33294.040999999997</v>
      </c>
      <c r="GB14" s="26">
        <f t="shared" ca="1" si="17"/>
        <v>50310.073499999999</v>
      </c>
      <c r="GC14" s="26">
        <f t="shared" ca="1" si="17"/>
        <v>29614.316999999999</v>
      </c>
      <c r="GD14" s="26">
        <f t="shared" ca="1" si="17"/>
        <v>27174.246999999999</v>
      </c>
      <c r="GE14" s="26">
        <f t="shared" ca="1" si="17"/>
        <v>3027.5129999999995</v>
      </c>
      <c r="GF14" s="26">
        <f t="shared" ca="1" si="17"/>
        <v>28072.442999999999</v>
      </c>
      <c r="GG14" s="26">
        <f t="shared" ca="1" si="17"/>
        <v>29872.584000000003</v>
      </c>
      <c r="GH14" s="26">
        <f t="shared" ca="1" si="17"/>
        <v>13509.969999999998</v>
      </c>
      <c r="GI14" s="26">
        <f t="shared" ca="1" si="17"/>
        <v>6765.0704999999989</v>
      </c>
      <c r="GJ14" s="26">
        <f t="shared" ca="1" si="17"/>
        <v>8761.16</v>
      </c>
      <c r="GK14" s="26">
        <f t="shared" ca="1" si="18"/>
        <v>3886.77</v>
      </c>
      <c r="GL14" s="26">
        <f t="shared" ca="1" si="18"/>
        <v>1650.48</v>
      </c>
      <c r="GM14" s="26">
        <f t="shared" ca="1" si="18"/>
        <v>15869.447999999997</v>
      </c>
      <c r="GN14" s="26">
        <f t="shared" ca="1" si="18"/>
        <v>1674.3539999999998</v>
      </c>
      <c r="GO14" s="47">
        <f ca="1">XNPV($GR$5, FP14:GN14, FP$10:GN$10)</f>
        <v>410416.759855618</v>
      </c>
      <c r="GP14" s="15"/>
      <c r="GQ14" s="49">
        <f t="shared" ca="1" si="28"/>
        <v>-453.77522396397194</v>
      </c>
      <c r="GR14" s="50">
        <f ca="1">RANK(GQ14,$GQ$12:$GQ$31)</f>
        <v>5</v>
      </c>
      <c r="GS14" s="15"/>
      <c r="GT14" s="34">
        <f ca="1">EK14/CC14*12</f>
        <v>340.37370743458661</v>
      </c>
    </row>
    <row r="15" spans="1:202" ht="15.75">
      <c r="B15" s="11" t="s">
        <v>46</v>
      </c>
      <c r="C15" s="18">
        <v>2</v>
      </c>
      <c r="D15" s="12">
        <f t="shared" si="29"/>
        <v>1</v>
      </c>
      <c r="E15" s="11"/>
      <c r="F15" s="11"/>
      <c r="G15" s="11"/>
      <c r="H15" s="11"/>
      <c r="I15" s="11"/>
      <c r="J15" s="11"/>
      <c r="K15" s="11"/>
      <c r="L15" s="11"/>
      <c r="M15" s="13"/>
      <c r="N15" s="14"/>
      <c r="O15" s="14"/>
      <c r="P15" s="14"/>
      <c r="Q15" s="11"/>
      <c r="R15" s="11"/>
      <c r="S15" s="11"/>
      <c r="T15" s="13"/>
      <c r="U15" s="14"/>
      <c r="V15" s="14"/>
      <c r="W15" s="14"/>
      <c r="X15" s="15"/>
      <c r="Y15" s="16">
        <f t="shared" ca="1" si="19"/>
        <v>1007</v>
      </c>
      <c r="Z15" s="16">
        <f t="shared" ca="1" si="20"/>
        <v>194</v>
      </c>
      <c r="AA15" s="16">
        <f t="shared" ca="1" si="19"/>
        <v>7503</v>
      </c>
      <c r="AB15" s="18" t="str">
        <f t="shared" ca="1" si="21"/>
        <v>Yes</v>
      </c>
      <c r="AC15" s="18" t="str">
        <f t="shared" ca="1" si="22"/>
        <v>PDR</v>
      </c>
      <c r="AD15" s="18" t="str">
        <f ca="1" xml:space="preserve"> IF(RANDBETWEEN(1, 2) =1,$EN$41, $EN$42)</f>
        <v>System</v>
      </c>
      <c r="AE15" s="15">
        <f t="shared" ca="1" si="23"/>
        <v>1</v>
      </c>
      <c r="AF15" s="18" t="str">
        <f t="shared" ca="1" si="6"/>
        <v>Cat 1 Flex</v>
      </c>
      <c r="AG15" s="18" t="str">
        <f t="shared" ca="1" si="6"/>
        <v>Cat 1 Flex</v>
      </c>
      <c r="AH15" s="18" t="str">
        <f t="shared" ca="1" si="6"/>
        <v>Cat 1 Flex</v>
      </c>
      <c r="AI15" s="18" t="str">
        <f t="shared" ca="1" si="6"/>
        <v>Cat 1 Flex</v>
      </c>
      <c r="AJ15" s="18" t="str">
        <f t="shared" ca="1" si="6"/>
        <v>Cat 1 Flex</v>
      </c>
      <c r="AK15" s="18" t="str">
        <f t="shared" ca="1" si="6"/>
        <v>Cat 1 Flex</v>
      </c>
      <c r="AL15" s="18" t="str">
        <f t="shared" ca="1" si="6"/>
        <v>Cat 1 Flex</v>
      </c>
      <c r="AM15" s="18" t="str">
        <f t="shared" ca="1" si="6"/>
        <v>Cat 1 Flex</v>
      </c>
      <c r="AN15" s="18" t="str">
        <f t="shared" ca="1" si="6"/>
        <v>Cat 1 Flex</v>
      </c>
      <c r="AO15" s="18" t="str">
        <f t="shared" ca="1" si="6"/>
        <v>Cat 1 Flex</v>
      </c>
      <c r="AP15" s="18" t="str">
        <f t="shared" ca="1" si="7"/>
        <v>Cat 1 Flex</v>
      </c>
      <c r="AQ15" s="18" t="str">
        <f t="shared" ca="1" si="7"/>
        <v>Cat 1 Flex</v>
      </c>
      <c r="AR15" s="18" t="str">
        <f t="shared" ca="1" si="7"/>
        <v>Cat 1 Flex</v>
      </c>
      <c r="AS15" s="18" t="str">
        <f t="shared" ca="1" si="7"/>
        <v>Cat 1 Flex</v>
      </c>
      <c r="AT15" s="18" t="str">
        <f t="shared" ca="1" si="7"/>
        <v>Cat 1 Flex</v>
      </c>
      <c r="AU15" s="18" t="str">
        <f t="shared" ca="1" si="7"/>
        <v>Cat 1 Flex</v>
      </c>
      <c r="AV15" s="18" t="str">
        <f t="shared" ca="1" si="7"/>
        <v>Cat 1 Flex</v>
      </c>
      <c r="AW15" s="18" t="str">
        <f t="shared" ca="1" si="7"/>
        <v>Cat 1 Flex</v>
      </c>
      <c r="AX15" s="18" t="str">
        <f t="shared" ca="1" si="7"/>
        <v>Cat 1 Flex</v>
      </c>
      <c r="AY15" s="18" t="str">
        <f t="shared" ca="1" si="7"/>
        <v>Cat 1 Flex</v>
      </c>
      <c r="AZ15" s="18" t="str">
        <f t="shared" ca="1" si="7"/>
        <v>Cat 1 Flex</v>
      </c>
      <c r="BA15" s="18" t="str">
        <f t="shared" ca="1" si="7"/>
        <v>Cat 1 Flex</v>
      </c>
      <c r="BB15" s="18" t="str">
        <f t="shared" ca="1" si="7"/>
        <v>Cat 1 Flex</v>
      </c>
      <c r="BC15" s="18" t="str">
        <f t="shared" ca="1" si="7"/>
        <v>Cat 1 Flex</v>
      </c>
      <c r="BD15" s="15"/>
      <c r="BE15" s="62">
        <f t="shared" ca="1" si="24"/>
        <v>5656</v>
      </c>
      <c r="BF15" s="62">
        <f t="shared" ca="1" si="8"/>
        <v>8662</v>
      </c>
      <c r="BG15" s="62">
        <f t="shared" ca="1" si="8"/>
        <v>1106</v>
      </c>
      <c r="BH15" s="62">
        <f t="shared" ca="1" si="8"/>
        <v>8968</v>
      </c>
      <c r="BI15" s="62">
        <f t="shared" ca="1" si="8"/>
        <v>9084</v>
      </c>
      <c r="BJ15" s="62">
        <f t="shared" ca="1" si="8"/>
        <v>2507</v>
      </c>
      <c r="BK15" s="62">
        <f t="shared" ca="1" si="8"/>
        <v>163</v>
      </c>
      <c r="BL15" s="62">
        <f t="shared" ca="1" si="8"/>
        <v>1775</v>
      </c>
      <c r="BM15" s="62">
        <f t="shared" ca="1" si="8"/>
        <v>7733</v>
      </c>
      <c r="BN15" s="62">
        <f t="shared" ca="1" si="8"/>
        <v>3130</v>
      </c>
      <c r="BO15" s="62">
        <f t="shared" ca="1" si="8"/>
        <v>8823</v>
      </c>
      <c r="BP15" s="62">
        <f t="shared" ca="1" si="8"/>
        <v>5203</v>
      </c>
      <c r="BQ15" s="62">
        <f t="shared" ca="1" si="8"/>
        <v>1377</v>
      </c>
      <c r="BR15" s="62">
        <f t="shared" ca="1" si="8"/>
        <v>8235</v>
      </c>
      <c r="BS15" s="62">
        <f t="shared" ca="1" si="8"/>
        <v>299</v>
      </c>
      <c r="BT15" s="62">
        <f t="shared" ca="1" si="8"/>
        <v>5162</v>
      </c>
      <c r="BU15" s="62">
        <f t="shared" ca="1" si="8"/>
        <v>4284</v>
      </c>
      <c r="BV15" s="62">
        <f t="shared" ca="1" si="8"/>
        <v>2361</v>
      </c>
      <c r="BW15" s="62">
        <f t="shared" ca="1" si="8"/>
        <v>8901</v>
      </c>
      <c r="BX15" s="62">
        <f t="shared" ca="1" si="8"/>
        <v>723</v>
      </c>
      <c r="BY15" s="62">
        <f t="shared" ca="1" si="8"/>
        <v>7556</v>
      </c>
      <c r="BZ15" s="62">
        <f t="shared" ca="1" si="8"/>
        <v>9488</v>
      </c>
      <c r="CA15" s="62">
        <f t="shared" ca="1" si="8"/>
        <v>5165</v>
      </c>
      <c r="CB15" s="62">
        <f t="shared" ca="1" si="8"/>
        <v>3078</v>
      </c>
      <c r="CC15" s="61">
        <f ca="1">SUM(BE15:CA15)</f>
        <v>116361</v>
      </c>
      <c r="CD15" s="15"/>
      <c r="CE15" s="21">
        <f t="shared" ca="1" si="25"/>
        <v>0.54</v>
      </c>
      <c r="CF15" s="21">
        <f t="shared" ca="1" si="9"/>
        <v>16.93</v>
      </c>
      <c r="CG15" s="21">
        <f t="shared" ca="1" si="9"/>
        <v>22.32</v>
      </c>
      <c r="CH15" s="21">
        <f t="shared" ca="1" si="9"/>
        <v>39.24</v>
      </c>
      <c r="CI15" s="21">
        <f t="shared" ca="1" si="9"/>
        <v>2.2000000000000002</v>
      </c>
      <c r="CJ15" s="21">
        <f t="shared" ca="1" si="9"/>
        <v>15.71</v>
      </c>
      <c r="CK15" s="21">
        <f t="shared" ca="1" si="9"/>
        <v>49.97</v>
      </c>
      <c r="CL15" s="21">
        <f t="shared" ca="1" si="9"/>
        <v>14.33</v>
      </c>
      <c r="CM15" s="21">
        <f t="shared" ca="1" si="9"/>
        <v>22.08</v>
      </c>
      <c r="CN15" s="21">
        <f t="shared" ca="1" si="9"/>
        <v>47.61</v>
      </c>
      <c r="CO15" s="21">
        <f t="shared" ca="1" si="9"/>
        <v>15.72</v>
      </c>
      <c r="CP15" s="21">
        <f t="shared" ca="1" si="9"/>
        <v>21.88</v>
      </c>
      <c r="CQ15" s="21">
        <f t="shared" ca="1" si="25"/>
        <v>10.47</v>
      </c>
      <c r="CR15" s="21">
        <f t="shared" ca="1" si="9"/>
        <v>14.98</v>
      </c>
      <c r="CS15" s="21">
        <f t="shared" ca="1" si="9"/>
        <v>49.66</v>
      </c>
      <c r="CT15" s="21">
        <f t="shared" ca="1" si="9"/>
        <v>49.08</v>
      </c>
      <c r="CU15" s="21">
        <f t="shared" ca="1" si="9"/>
        <v>26.5</v>
      </c>
      <c r="CV15" s="21">
        <f t="shared" ca="1" si="9"/>
        <v>38.840000000000003</v>
      </c>
      <c r="CW15" s="21">
        <f t="shared" ca="1" si="9"/>
        <v>28.11</v>
      </c>
      <c r="CX15" s="21">
        <f t="shared" ca="1" si="9"/>
        <v>15.06</v>
      </c>
      <c r="CY15" s="21">
        <f t="shared" ca="1" si="9"/>
        <v>42.13</v>
      </c>
      <c r="CZ15" s="21">
        <f t="shared" ca="1" si="9"/>
        <v>31.76</v>
      </c>
      <c r="DA15" s="21">
        <f t="shared" ca="1" si="9"/>
        <v>32.01</v>
      </c>
      <c r="DB15" s="21">
        <f t="shared" ca="1" si="9"/>
        <v>20.79</v>
      </c>
      <c r="DC15" s="15"/>
      <c r="DD15" s="21" t="str">
        <f t="shared" ca="1" si="10"/>
        <v>No</v>
      </c>
      <c r="DE15" s="21" t="str">
        <f t="shared" ca="1" si="10"/>
        <v>No</v>
      </c>
      <c r="DF15" s="21" t="str">
        <f t="shared" ca="1" si="10"/>
        <v>No</v>
      </c>
      <c r="DG15" s="21" t="str">
        <f t="shared" ca="1" si="10"/>
        <v>Yes</v>
      </c>
      <c r="DH15" s="21" t="str">
        <f t="shared" ca="1" si="10"/>
        <v>Yes</v>
      </c>
      <c r="DI15" s="21" t="str">
        <f t="shared" ca="1" si="10"/>
        <v>No</v>
      </c>
      <c r="DJ15" s="22">
        <f ca="1">(DD15=DD$5)*DD$8+(DE15=DE$5)*DE$8+(DF15=DF$5)*DF$8+(DG15=DG$5)*DG$8+(DH15=DH$5)*DH$8+(DI15=DI$5)*DI$8</f>
        <v>0.36</v>
      </c>
      <c r="DK15" s="15"/>
      <c r="DL15" s="28">
        <v>0</v>
      </c>
      <c r="DM15" s="23">
        <f t="shared" ca="1" si="11"/>
        <v>3054.2400000000002</v>
      </c>
      <c r="DN15" s="23">
        <f t="shared" ca="1" si="11"/>
        <v>146647.66</v>
      </c>
      <c r="DO15" s="23">
        <f t="shared" ca="1" si="11"/>
        <v>24685.920000000002</v>
      </c>
      <c r="DP15" s="23">
        <f t="shared" ca="1" si="11"/>
        <v>351904.32</v>
      </c>
      <c r="DQ15" s="23">
        <f t="shared" ca="1" si="11"/>
        <v>19984.800000000003</v>
      </c>
      <c r="DR15" s="23">
        <f t="shared" ca="1" si="11"/>
        <v>39384.97</v>
      </c>
      <c r="DS15" s="23">
        <f t="shared" ca="1" si="11"/>
        <v>8145.11</v>
      </c>
      <c r="DT15" s="23">
        <f t="shared" ca="1" si="11"/>
        <v>25435.75</v>
      </c>
      <c r="DU15" s="23">
        <f t="shared" ca="1" si="11"/>
        <v>170744.63999999998</v>
      </c>
      <c r="DV15" s="23">
        <f t="shared" ca="1" si="11"/>
        <v>149019.29999999999</v>
      </c>
      <c r="DW15" s="23">
        <f t="shared" ca="1" si="11"/>
        <v>138697.56</v>
      </c>
      <c r="DX15" s="23">
        <f t="shared" ca="1" si="11"/>
        <v>113841.64</v>
      </c>
      <c r="DY15" s="23">
        <f t="shared" ca="1" si="12"/>
        <v>113841.64</v>
      </c>
      <c r="DZ15" s="23">
        <f t="shared" ca="1" si="12"/>
        <v>14417.19</v>
      </c>
      <c r="EA15" s="23">
        <f t="shared" ca="1" si="12"/>
        <v>123360.3</v>
      </c>
      <c r="EB15" s="23">
        <f t="shared" ca="1" si="12"/>
        <v>14848.339999999998</v>
      </c>
      <c r="EC15" s="23">
        <f t="shared" ca="1" si="12"/>
        <v>253350.96</v>
      </c>
      <c r="ED15" s="23">
        <f t="shared" ca="1" si="12"/>
        <v>113526</v>
      </c>
      <c r="EE15" s="23">
        <f t="shared" ca="1" si="12"/>
        <v>91701.24</v>
      </c>
      <c r="EF15" s="23">
        <f t="shared" ca="1" si="12"/>
        <v>250207.11</v>
      </c>
      <c r="EG15" s="23">
        <f t="shared" ca="1" si="12"/>
        <v>10888.380000000001</v>
      </c>
      <c r="EH15" s="23">
        <f t="shared" ca="1" si="12"/>
        <v>318334.28000000003</v>
      </c>
      <c r="EI15" s="23">
        <f t="shared" ca="1" si="12"/>
        <v>301338.88</v>
      </c>
      <c r="EJ15" s="23">
        <f ca="1">CB15*DB15</f>
        <v>63991.619999999995</v>
      </c>
      <c r="EK15" s="23">
        <f t="shared" ca="1" si="26"/>
        <v>2861351.8499999996</v>
      </c>
      <c r="EL15" s="47">
        <f ca="1">XNPV($GR$5, DL15:EJ15, DL$10:EJ$10)</f>
        <v>2491829.8322037179</v>
      </c>
      <c r="EM15" s="23">
        <f t="shared" ca="1" si="27"/>
        <v>3388888.5717970561</v>
      </c>
      <c r="EN15" s="9"/>
      <c r="EO15" s="9"/>
      <c r="EP15" s="34">
        <f t="shared" ca="1" si="13"/>
        <v>4.66</v>
      </c>
      <c r="EQ15" s="34">
        <f t="shared" ca="1" si="13"/>
        <v>4.47</v>
      </c>
      <c r="ER15" s="34">
        <f t="shared" ca="1" si="13"/>
        <v>0.19</v>
      </c>
      <c r="ES15" s="34">
        <f t="shared" ca="1" si="13"/>
        <v>0.3</v>
      </c>
      <c r="ET15" s="34">
        <f t="shared" ca="1" si="13"/>
        <v>3.66</v>
      </c>
      <c r="EU15" s="34">
        <f t="shared" ca="1" si="13"/>
        <v>0.85</v>
      </c>
      <c r="EV15" s="34">
        <f t="shared" ca="1" si="13"/>
        <v>3.54</v>
      </c>
      <c r="EW15" s="34">
        <f t="shared" ca="1" si="13"/>
        <v>4.46</v>
      </c>
      <c r="EX15" s="34">
        <f t="shared" ca="1" si="13"/>
        <v>2.63</v>
      </c>
      <c r="EY15" s="34">
        <f t="shared" ca="1" si="13"/>
        <v>1.1100000000000001</v>
      </c>
      <c r="EZ15" s="34">
        <f t="shared" ca="1" si="14"/>
        <v>1.91</v>
      </c>
      <c r="FA15" s="34">
        <f t="shared" ca="1" si="14"/>
        <v>4.07</v>
      </c>
      <c r="FB15" s="34">
        <f t="shared" ca="1" si="14"/>
        <v>1.08</v>
      </c>
      <c r="FC15" s="34">
        <f t="shared" ca="1" si="14"/>
        <v>0.16</v>
      </c>
      <c r="FD15" s="34">
        <f t="shared" ca="1" si="14"/>
        <v>3.73</v>
      </c>
      <c r="FE15" s="34">
        <f t="shared" ca="1" si="14"/>
        <v>1.63</v>
      </c>
      <c r="FF15" s="34">
        <f t="shared" ca="1" si="14"/>
        <v>4.5599999999999996</v>
      </c>
      <c r="FG15" s="34">
        <f t="shared" ca="1" si="14"/>
        <v>0.75</v>
      </c>
      <c r="FH15" s="34">
        <f t="shared" ca="1" si="14"/>
        <v>1.42</v>
      </c>
      <c r="FI15" s="34">
        <f t="shared" ca="1" si="14"/>
        <v>4.03</v>
      </c>
      <c r="FJ15" s="34">
        <f t="shared" ca="1" si="15"/>
        <v>5</v>
      </c>
      <c r="FK15" s="34">
        <f t="shared" ca="1" si="15"/>
        <v>2.38</v>
      </c>
      <c r="FL15" s="34">
        <f t="shared" ca="1" si="15"/>
        <v>3.15</v>
      </c>
      <c r="FM15" s="34">
        <f t="shared" ca="1" si="15"/>
        <v>3.56</v>
      </c>
      <c r="FN15" s="15"/>
      <c r="FO15" s="41">
        <f>$FO$9</f>
        <v>1.1499999999999999</v>
      </c>
      <c r="FP15" s="41">
        <v>0</v>
      </c>
      <c r="FQ15" s="26">
        <f t="shared" ca="1" si="16"/>
        <v>30310.503999999997</v>
      </c>
      <c r="FR15" s="26">
        <f t="shared" ca="1" si="16"/>
        <v>44527.010999999999</v>
      </c>
      <c r="FS15" s="26">
        <f t="shared" ca="1" si="16"/>
        <v>241.661</v>
      </c>
      <c r="FT15" s="26">
        <f t="shared" ca="1" si="16"/>
        <v>3093.96</v>
      </c>
      <c r="FU15" s="26">
        <f t="shared" ca="1" si="16"/>
        <v>38234.555999999997</v>
      </c>
      <c r="FV15" s="26">
        <f t="shared" ca="1" si="16"/>
        <v>2450.5924999999997</v>
      </c>
      <c r="FW15" s="26">
        <f t="shared" ca="1" si="16"/>
        <v>663.57299999999998</v>
      </c>
      <c r="FX15" s="26">
        <f t="shared" ca="1" si="16"/>
        <v>9103.9749999999985</v>
      </c>
      <c r="FY15" s="26">
        <f t="shared" ca="1" si="16"/>
        <v>23388.458500000001</v>
      </c>
      <c r="FZ15" s="26">
        <f t="shared" ca="1" si="16"/>
        <v>3995.4449999999997</v>
      </c>
      <c r="GA15" s="26">
        <f t="shared" ca="1" si="17"/>
        <v>19379.719499999999</v>
      </c>
      <c r="GB15" s="26">
        <f t="shared" ca="1" si="17"/>
        <v>24352.641500000002</v>
      </c>
      <c r="GC15" s="26">
        <f t="shared" ca="1" si="17"/>
        <v>1710.2339999999999</v>
      </c>
      <c r="GD15" s="26">
        <f t="shared" ca="1" si="17"/>
        <v>1515.24</v>
      </c>
      <c r="GE15" s="26">
        <f t="shared" ca="1" si="17"/>
        <v>1282.5604999999998</v>
      </c>
      <c r="GF15" s="26">
        <f t="shared" ca="1" si="17"/>
        <v>9676.1689999999981</v>
      </c>
      <c r="GG15" s="26">
        <f t="shared" ca="1" si="17"/>
        <v>22465.295999999995</v>
      </c>
      <c r="GH15" s="26">
        <f t="shared" ca="1" si="17"/>
        <v>2036.3625</v>
      </c>
      <c r="GI15" s="26">
        <f t="shared" ca="1" si="17"/>
        <v>14535.332999999999</v>
      </c>
      <c r="GJ15" s="26">
        <f t="shared" ca="1" si="17"/>
        <v>3350.7434999999996</v>
      </c>
      <c r="GK15" s="26">
        <f t="shared" ca="1" si="18"/>
        <v>43447</v>
      </c>
      <c r="GL15" s="26">
        <f t="shared" ca="1" si="18"/>
        <v>25968.655999999995</v>
      </c>
      <c r="GM15" s="26">
        <f t="shared" ca="1" si="18"/>
        <v>18710.212499999998</v>
      </c>
      <c r="GN15" s="26">
        <f t="shared" ca="1" si="18"/>
        <v>12601.331999999999</v>
      </c>
      <c r="GO15" s="47">
        <f ca="1">XNPV($GR$5, FP15:GN15, FP$10:GN$10)</f>
        <v>315193.67284956499</v>
      </c>
      <c r="GP15" s="15"/>
      <c r="GQ15" s="49">
        <f t="shared" ca="1" si="28"/>
        <v>-316.98196807667432</v>
      </c>
      <c r="GR15" s="50">
        <f ca="1">RANK(GQ15,$GQ$12:$GQ$31)</f>
        <v>2</v>
      </c>
      <c r="GS15" s="15"/>
      <c r="GT15" s="34">
        <f ca="1">EK15/CC15*12</f>
        <v>295.08359501894961</v>
      </c>
    </row>
    <row r="16" spans="1:202" ht="15.75">
      <c r="B16" s="11" t="s">
        <v>46</v>
      </c>
      <c r="C16" s="18">
        <v>2</v>
      </c>
      <c r="D16" s="12">
        <f t="shared" si="29"/>
        <v>2</v>
      </c>
      <c r="E16" s="11"/>
      <c r="F16" s="11"/>
      <c r="G16" s="11"/>
      <c r="H16" s="11"/>
      <c r="I16" s="11"/>
      <c r="J16" s="11"/>
      <c r="K16" s="11"/>
      <c r="L16" s="11"/>
      <c r="M16" s="13"/>
      <c r="N16" s="14"/>
      <c r="O16" s="14"/>
      <c r="P16" s="14"/>
      <c r="Q16" s="11"/>
      <c r="R16" s="11"/>
      <c r="S16" s="11"/>
      <c r="T16" s="13"/>
      <c r="U16" s="14"/>
      <c r="V16" s="14"/>
      <c r="W16" s="14"/>
      <c r="X16" s="15"/>
      <c r="Y16" s="16">
        <f t="shared" ca="1" si="19"/>
        <v>7867</v>
      </c>
      <c r="Z16" s="16">
        <f t="shared" ca="1" si="20"/>
        <v>957</v>
      </c>
      <c r="AA16" s="16">
        <f t="shared" ca="1" si="19"/>
        <v>5298</v>
      </c>
      <c r="AB16" s="18" t="str">
        <f t="shared" ca="1" si="21"/>
        <v>No</v>
      </c>
      <c r="AC16" s="18" t="str">
        <f t="shared" ca="1" si="22"/>
        <v>RDRR</v>
      </c>
      <c r="AD16" s="18" t="str">
        <f ca="1" xml:space="preserve"> IF(RANDBETWEEN(1, 2) =1,$EN$41, $EN$42)</f>
        <v>Local</v>
      </c>
      <c r="AE16" s="15">
        <f t="shared" ca="1" si="23"/>
        <v>1</v>
      </c>
      <c r="AF16" s="18" t="str">
        <f t="shared" ca="1" si="6"/>
        <v>Cat 1 Flex</v>
      </c>
      <c r="AG16" s="18" t="str">
        <f t="shared" ca="1" si="6"/>
        <v>Cat 1 Flex</v>
      </c>
      <c r="AH16" s="18" t="str">
        <f t="shared" ca="1" si="6"/>
        <v>Cat 1 Flex</v>
      </c>
      <c r="AI16" s="18" t="str">
        <f t="shared" ca="1" si="6"/>
        <v>Cat 1 Flex</v>
      </c>
      <c r="AJ16" s="18" t="str">
        <f t="shared" ca="1" si="6"/>
        <v>Cat 1 Flex</v>
      </c>
      <c r="AK16" s="18" t="str">
        <f t="shared" ca="1" si="6"/>
        <v>Cat 1 Flex</v>
      </c>
      <c r="AL16" s="18" t="str">
        <f t="shared" ca="1" si="6"/>
        <v>Cat 1 Flex</v>
      </c>
      <c r="AM16" s="18" t="str">
        <f t="shared" ca="1" si="6"/>
        <v>Cat 1 Flex</v>
      </c>
      <c r="AN16" s="18" t="str">
        <f t="shared" ca="1" si="6"/>
        <v>Cat 1 Flex</v>
      </c>
      <c r="AO16" s="18" t="str">
        <f t="shared" ca="1" si="6"/>
        <v>Cat 1 Flex</v>
      </c>
      <c r="AP16" s="18" t="str">
        <f t="shared" ca="1" si="7"/>
        <v>Cat 1 Flex</v>
      </c>
      <c r="AQ16" s="18" t="str">
        <f t="shared" ca="1" si="7"/>
        <v>Cat 1 Flex</v>
      </c>
      <c r="AR16" s="18" t="str">
        <f t="shared" ca="1" si="7"/>
        <v>Cat 1 Flex</v>
      </c>
      <c r="AS16" s="18" t="str">
        <f t="shared" ca="1" si="7"/>
        <v>Cat 1 Flex</v>
      </c>
      <c r="AT16" s="18" t="str">
        <f t="shared" ca="1" si="7"/>
        <v>Cat 1 Flex</v>
      </c>
      <c r="AU16" s="18" t="str">
        <f t="shared" ca="1" si="7"/>
        <v>Cat 1 Flex</v>
      </c>
      <c r="AV16" s="18" t="str">
        <f t="shared" ca="1" si="7"/>
        <v>Cat 1 Flex</v>
      </c>
      <c r="AW16" s="18" t="str">
        <f t="shared" ca="1" si="7"/>
        <v>Cat 1 Flex</v>
      </c>
      <c r="AX16" s="18" t="str">
        <f t="shared" ca="1" si="7"/>
        <v>Cat 1 Flex</v>
      </c>
      <c r="AY16" s="18" t="str">
        <f t="shared" ca="1" si="7"/>
        <v>Cat 1 Flex</v>
      </c>
      <c r="AZ16" s="18" t="str">
        <f t="shared" ca="1" si="7"/>
        <v>Cat 1 Flex</v>
      </c>
      <c r="BA16" s="18" t="str">
        <f t="shared" ca="1" si="7"/>
        <v>Cat 1 Flex</v>
      </c>
      <c r="BB16" s="18" t="str">
        <f t="shared" ca="1" si="7"/>
        <v>Cat 1 Flex</v>
      </c>
      <c r="BC16" s="18" t="str">
        <f t="shared" ca="1" si="7"/>
        <v>Cat 1 Flex</v>
      </c>
      <c r="BD16" s="15"/>
      <c r="BE16" s="62">
        <f t="shared" ca="1" si="24"/>
        <v>3272</v>
      </c>
      <c r="BF16" s="62">
        <f t="shared" ca="1" si="8"/>
        <v>5622</v>
      </c>
      <c r="BG16" s="62">
        <f t="shared" ca="1" si="8"/>
        <v>3913</v>
      </c>
      <c r="BH16" s="62">
        <f t="shared" ca="1" si="8"/>
        <v>491</v>
      </c>
      <c r="BI16" s="62">
        <f t="shared" ca="1" si="8"/>
        <v>8682</v>
      </c>
      <c r="BJ16" s="62">
        <f t="shared" ca="1" si="8"/>
        <v>4071</v>
      </c>
      <c r="BK16" s="62">
        <f t="shared" ca="1" si="8"/>
        <v>7810</v>
      </c>
      <c r="BL16" s="62">
        <f t="shared" ca="1" si="8"/>
        <v>7049</v>
      </c>
      <c r="BM16" s="62">
        <f t="shared" ca="1" si="8"/>
        <v>4299</v>
      </c>
      <c r="BN16" s="62">
        <f t="shared" ca="1" si="8"/>
        <v>3023</v>
      </c>
      <c r="BO16" s="62">
        <f t="shared" ca="1" si="8"/>
        <v>9184</v>
      </c>
      <c r="BP16" s="62">
        <f t="shared" ca="1" si="8"/>
        <v>4486</v>
      </c>
      <c r="BQ16" s="62">
        <f t="shared" ca="1" si="8"/>
        <v>5968</v>
      </c>
      <c r="BR16" s="62">
        <f t="shared" ca="1" si="8"/>
        <v>2198</v>
      </c>
      <c r="BS16" s="62">
        <f t="shared" ca="1" si="8"/>
        <v>2906</v>
      </c>
      <c r="BT16" s="62">
        <f t="shared" ca="1" si="8"/>
        <v>8821</v>
      </c>
      <c r="BU16" s="62">
        <f t="shared" ca="1" si="8"/>
        <v>8720</v>
      </c>
      <c r="BV16" s="62">
        <f t="shared" ca="1" si="8"/>
        <v>2536</v>
      </c>
      <c r="BW16" s="62">
        <f t="shared" ca="1" si="8"/>
        <v>3930</v>
      </c>
      <c r="BX16" s="62">
        <f t="shared" ca="1" si="8"/>
        <v>7654</v>
      </c>
      <c r="BY16" s="62">
        <f t="shared" ca="1" si="8"/>
        <v>7385</v>
      </c>
      <c r="BZ16" s="62">
        <f t="shared" ca="1" si="8"/>
        <v>8395</v>
      </c>
      <c r="CA16" s="62">
        <f t="shared" ca="1" si="8"/>
        <v>8005</v>
      </c>
      <c r="CB16" s="62">
        <f t="shared" ca="1" si="8"/>
        <v>7824</v>
      </c>
      <c r="CC16" s="61">
        <f ca="1">SUM(BE16:CA16)</f>
        <v>128420</v>
      </c>
      <c r="CD16" s="15"/>
      <c r="CE16" s="21">
        <f t="shared" ca="1" si="25"/>
        <v>24.94</v>
      </c>
      <c r="CF16" s="21">
        <f t="shared" ca="1" si="9"/>
        <v>30.77</v>
      </c>
      <c r="CG16" s="21">
        <f t="shared" ca="1" si="9"/>
        <v>21.36</v>
      </c>
      <c r="CH16" s="21">
        <f t="shared" ca="1" si="9"/>
        <v>13.91</v>
      </c>
      <c r="CI16" s="21">
        <f t="shared" ca="1" si="9"/>
        <v>35.25</v>
      </c>
      <c r="CJ16" s="21">
        <f t="shared" ca="1" si="9"/>
        <v>3.02</v>
      </c>
      <c r="CK16" s="21">
        <f t="shared" ca="1" si="9"/>
        <v>43.23</v>
      </c>
      <c r="CL16" s="21">
        <f t="shared" ca="1" si="9"/>
        <v>24.83</v>
      </c>
      <c r="CM16" s="21">
        <f t="shared" ca="1" si="9"/>
        <v>1.19</v>
      </c>
      <c r="CN16" s="21">
        <f t="shared" ca="1" si="9"/>
        <v>20.84</v>
      </c>
      <c r="CO16" s="21">
        <f t="shared" ca="1" si="9"/>
        <v>32.159999999999997</v>
      </c>
      <c r="CP16" s="21">
        <f t="shared" ca="1" si="9"/>
        <v>21.71</v>
      </c>
      <c r="CQ16" s="21">
        <f t="shared" ca="1" si="25"/>
        <v>48.5</v>
      </c>
      <c r="CR16" s="21">
        <f t="shared" ca="1" si="9"/>
        <v>5.76</v>
      </c>
      <c r="CS16" s="21">
        <f t="shared" ca="1" si="9"/>
        <v>44.6</v>
      </c>
      <c r="CT16" s="21">
        <f t="shared" ca="1" si="9"/>
        <v>21.65</v>
      </c>
      <c r="CU16" s="21">
        <f t="shared" ca="1" si="9"/>
        <v>1.84</v>
      </c>
      <c r="CV16" s="21">
        <f t="shared" ca="1" si="9"/>
        <v>21.52</v>
      </c>
      <c r="CW16" s="21">
        <f t="shared" ca="1" si="9"/>
        <v>15.88</v>
      </c>
      <c r="CX16" s="21">
        <f t="shared" ca="1" si="9"/>
        <v>39.619999999999997</v>
      </c>
      <c r="CY16" s="21">
        <f t="shared" ca="1" si="9"/>
        <v>25.3</v>
      </c>
      <c r="CZ16" s="21">
        <f t="shared" ca="1" si="9"/>
        <v>47.35</v>
      </c>
      <c r="DA16" s="21">
        <f t="shared" ca="1" si="9"/>
        <v>34.799999999999997</v>
      </c>
      <c r="DB16" s="21">
        <f t="shared" ca="1" si="9"/>
        <v>18.079999999999998</v>
      </c>
      <c r="DC16" s="15"/>
      <c r="DD16" s="21" t="str">
        <f t="shared" ca="1" si="10"/>
        <v>No</v>
      </c>
      <c r="DE16" s="21" t="str">
        <f t="shared" ca="1" si="10"/>
        <v>No</v>
      </c>
      <c r="DF16" s="21" t="str">
        <f t="shared" ca="1" si="10"/>
        <v>Yes</v>
      </c>
      <c r="DG16" s="21" t="str">
        <f t="shared" ca="1" si="10"/>
        <v>No</v>
      </c>
      <c r="DH16" s="21" t="str">
        <f t="shared" ca="1" si="10"/>
        <v>Yes</v>
      </c>
      <c r="DI16" s="21" t="str">
        <f t="shared" ca="1" si="10"/>
        <v>No</v>
      </c>
      <c r="DJ16" s="22">
        <f ca="1">(DD16=DD$5)*DD$8+(DE16=DE$5)*DE$8+(DF16=DF$5)*DF$8+(DG16=DG$5)*DG$8+(DH16=DH$5)*DH$8+(DI16=DI$5)*DI$8</f>
        <v>0.3</v>
      </c>
      <c r="DK16" s="15"/>
      <c r="DL16" s="28">
        <v>0</v>
      </c>
      <c r="DM16" s="23">
        <f t="shared" ca="1" si="11"/>
        <v>81603.680000000008</v>
      </c>
      <c r="DN16" s="23">
        <f t="shared" ca="1" si="11"/>
        <v>172988.94</v>
      </c>
      <c r="DO16" s="23">
        <f t="shared" ca="1" si="11"/>
        <v>83581.679999999993</v>
      </c>
      <c r="DP16" s="23">
        <f t="shared" ca="1" si="11"/>
        <v>6829.81</v>
      </c>
      <c r="DQ16" s="23">
        <f t="shared" ca="1" si="11"/>
        <v>306040.5</v>
      </c>
      <c r="DR16" s="23">
        <f t="shared" ca="1" si="11"/>
        <v>12294.42</v>
      </c>
      <c r="DS16" s="23">
        <f t="shared" ca="1" si="11"/>
        <v>337626.3</v>
      </c>
      <c r="DT16" s="23">
        <f t="shared" ca="1" si="11"/>
        <v>175026.66999999998</v>
      </c>
      <c r="DU16" s="23">
        <f t="shared" ca="1" si="11"/>
        <v>5115.8099999999995</v>
      </c>
      <c r="DV16" s="23">
        <f t="shared" ca="1" si="11"/>
        <v>62999.32</v>
      </c>
      <c r="DW16" s="23">
        <f t="shared" ca="1" si="11"/>
        <v>295357.43999999994</v>
      </c>
      <c r="DX16" s="23">
        <f t="shared" ca="1" si="11"/>
        <v>97391.06</v>
      </c>
      <c r="DY16" s="23">
        <f t="shared" ca="1" si="12"/>
        <v>97391.06</v>
      </c>
      <c r="DZ16" s="23">
        <f t="shared" ca="1" si="12"/>
        <v>289448</v>
      </c>
      <c r="EA16" s="23">
        <f t="shared" ca="1" si="12"/>
        <v>12660.48</v>
      </c>
      <c r="EB16" s="23">
        <f t="shared" ca="1" si="12"/>
        <v>129607.6</v>
      </c>
      <c r="EC16" s="23">
        <f t="shared" ca="1" si="12"/>
        <v>190974.65</v>
      </c>
      <c r="ED16" s="23">
        <f t="shared" ca="1" si="12"/>
        <v>16044.800000000001</v>
      </c>
      <c r="EE16" s="23">
        <f t="shared" ca="1" si="12"/>
        <v>54574.720000000001</v>
      </c>
      <c r="EF16" s="23">
        <f t="shared" ca="1" si="12"/>
        <v>62408.4</v>
      </c>
      <c r="EG16" s="23">
        <f t="shared" ca="1" si="12"/>
        <v>303251.48</v>
      </c>
      <c r="EH16" s="23">
        <f t="shared" ca="1" si="12"/>
        <v>186840.5</v>
      </c>
      <c r="EI16" s="23">
        <f t="shared" ca="1" si="12"/>
        <v>397503.25</v>
      </c>
      <c r="EJ16" s="23">
        <f ca="1">CB16*DB16</f>
        <v>141457.91999999998</v>
      </c>
      <c r="EK16" s="23">
        <f t="shared" ca="1" si="26"/>
        <v>3519018.4899999998</v>
      </c>
      <c r="EL16" s="47">
        <f ca="1">XNPV($GR$5, DL16:EJ16, DL$10:EJ$10)</f>
        <v>3079682.4605242563</v>
      </c>
      <c r="EM16" s="23">
        <f t="shared" ca="1" si="27"/>
        <v>4003587.1986815333</v>
      </c>
      <c r="EN16" s="9"/>
      <c r="EO16" s="9"/>
      <c r="EP16" s="34">
        <f t="shared" ca="1" si="13"/>
        <v>2.21</v>
      </c>
      <c r="EQ16" s="34">
        <f t="shared" ca="1" si="13"/>
        <v>1.66</v>
      </c>
      <c r="ER16" s="34">
        <f t="shared" ca="1" si="13"/>
        <v>4.53</v>
      </c>
      <c r="ES16" s="34">
        <f t="shared" ca="1" si="13"/>
        <v>3.47</v>
      </c>
      <c r="ET16" s="34">
        <f t="shared" ca="1" si="13"/>
        <v>3.9</v>
      </c>
      <c r="EU16" s="34">
        <f t="shared" ca="1" si="13"/>
        <v>0.83</v>
      </c>
      <c r="EV16" s="34">
        <f t="shared" ca="1" si="13"/>
        <v>1.2</v>
      </c>
      <c r="EW16" s="34">
        <f t="shared" ca="1" si="13"/>
        <v>3.86</v>
      </c>
      <c r="EX16" s="34">
        <f t="shared" ca="1" si="13"/>
        <v>0.78</v>
      </c>
      <c r="EY16" s="34">
        <f t="shared" ca="1" si="13"/>
        <v>1.27</v>
      </c>
      <c r="EZ16" s="34">
        <f t="shared" ca="1" si="14"/>
        <v>2.02</v>
      </c>
      <c r="FA16" s="34">
        <f t="shared" ca="1" si="14"/>
        <v>0.45</v>
      </c>
      <c r="FB16" s="34">
        <f t="shared" ca="1" si="14"/>
        <v>3.35</v>
      </c>
      <c r="FC16" s="34">
        <f t="shared" ca="1" si="14"/>
        <v>2.96</v>
      </c>
      <c r="FD16" s="34">
        <f t="shared" ca="1" si="14"/>
        <v>2.5099999999999998</v>
      </c>
      <c r="FE16" s="34">
        <f t="shared" ca="1" si="14"/>
        <v>3.27</v>
      </c>
      <c r="FF16" s="34">
        <f t="shared" ca="1" si="14"/>
        <v>1.1499999999999999</v>
      </c>
      <c r="FG16" s="34">
        <f t="shared" ca="1" si="14"/>
        <v>1.49</v>
      </c>
      <c r="FH16" s="34">
        <f t="shared" ca="1" si="14"/>
        <v>2.64</v>
      </c>
      <c r="FI16" s="34">
        <f t="shared" ca="1" si="14"/>
        <v>0.75</v>
      </c>
      <c r="FJ16" s="34">
        <f t="shared" ca="1" si="15"/>
        <v>0.51</v>
      </c>
      <c r="FK16" s="34">
        <f t="shared" ca="1" si="15"/>
        <v>1.54</v>
      </c>
      <c r="FL16" s="34">
        <f t="shared" ca="1" si="15"/>
        <v>0.47</v>
      </c>
      <c r="FM16" s="34">
        <f t="shared" ca="1" si="15"/>
        <v>0.94</v>
      </c>
      <c r="FN16" s="15"/>
      <c r="FO16" s="41">
        <f>$FO$9</f>
        <v>1.1499999999999999</v>
      </c>
      <c r="FP16" s="41">
        <v>0</v>
      </c>
      <c r="FQ16" s="26">
        <f t="shared" ca="1" si="16"/>
        <v>8315.7879999999986</v>
      </c>
      <c r="FR16" s="26">
        <f t="shared" ca="1" si="16"/>
        <v>10732.397999999999</v>
      </c>
      <c r="FS16" s="26">
        <f t="shared" ca="1" si="16"/>
        <v>20384.773499999999</v>
      </c>
      <c r="FT16" s="26">
        <f t="shared" ca="1" si="16"/>
        <v>1959.3355000000001</v>
      </c>
      <c r="FU16" s="26">
        <f t="shared" ca="1" si="16"/>
        <v>38938.76999999999</v>
      </c>
      <c r="FV16" s="26">
        <f t="shared" ca="1" si="16"/>
        <v>3885.7694999999994</v>
      </c>
      <c r="FW16" s="26">
        <f t="shared" ca="1" si="16"/>
        <v>10777.8</v>
      </c>
      <c r="FX16" s="26">
        <f t="shared" ca="1" si="16"/>
        <v>31290.510999999999</v>
      </c>
      <c r="FY16" s="26">
        <f t="shared" ca="1" si="16"/>
        <v>3856.203</v>
      </c>
      <c r="FZ16" s="26">
        <f t="shared" ca="1" si="16"/>
        <v>4415.0914999999995</v>
      </c>
      <c r="GA16" s="26">
        <f t="shared" ca="1" si="17"/>
        <v>21334.431999999997</v>
      </c>
      <c r="GB16" s="26">
        <f t="shared" ca="1" si="17"/>
        <v>2321.5049999999997</v>
      </c>
      <c r="GC16" s="26">
        <f t="shared" ca="1" si="17"/>
        <v>22991.719999999998</v>
      </c>
      <c r="GD16" s="26">
        <f t="shared" ca="1" si="17"/>
        <v>7481.9919999999993</v>
      </c>
      <c r="GE16" s="26">
        <f t="shared" ca="1" si="17"/>
        <v>8388.1689999999981</v>
      </c>
      <c r="GF16" s="26">
        <f t="shared" ca="1" si="17"/>
        <v>33171.370499999997</v>
      </c>
      <c r="GG16" s="26">
        <f t="shared" ca="1" si="17"/>
        <v>11532.199999999999</v>
      </c>
      <c r="GH16" s="26">
        <f t="shared" ca="1" si="17"/>
        <v>4345.4359999999997</v>
      </c>
      <c r="GI16" s="26">
        <f t="shared" ca="1" si="17"/>
        <v>11931.48</v>
      </c>
      <c r="GJ16" s="26">
        <f t="shared" ca="1" si="17"/>
        <v>6601.5749999999998</v>
      </c>
      <c r="GK16" s="26">
        <f t="shared" ca="1" si="18"/>
        <v>4331.3024999999998</v>
      </c>
      <c r="GL16" s="26">
        <f t="shared" ca="1" si="18"/>
        <v>14867.545</v>
      </c>
      <c r="GM16" s="26">
        <f t="shared" ca="1" si="18"/>
        <v>4326.7024999999994</v>
      </c>
      <c r="GN16" s="26">
        <f t="shared" ca="1" si="18"/>
        <v>8457.7439999999988</v>
      </c>
      <c r="GO16" s="47">
        <f ca="1">XNPV($GR$5, FP16:GN16, FP$10:GN$10)</f>
        <v>262940.9112452672</v>
      </c>
      <c r="GP16" s="15"/>
      <c r="GQ16" s="49">
        <f t="shared" ca="1" si="28"/>
        <v>-349.53866570032073</v>
      </c>
      <c r="GR16" s="50">
        <f ca="1">RANK(GQ16,$GQ$12:$GQ$31)</f>
        <v>3</v>
      </c>
      <c r="GS16" s="15"/>
      <c r="GT16" s="34">
        <f ca="1">EK16/CC16*12</f>
        <v>328.8290132378134</v>
      </c>
    </row>
    <row r="17" spans="2:202" ht="15.75">
      <c r="B17" s="11"/>
      <c r="C17" s="18"/>
      <c r="D17" s="12">
        <f t="shared" si="29"/>
        <v>1</v>
      </c>
      <c r="E17" s="11"/>
      <c r="F17" s="11"/>
      <c r="G17" s="11"/>
      <c r="H17" s="11"/>
      <c r="I17" s="11"/>
      <c r="J17" s="11"/>
      <c r="K17" s="11"/>
      <c r="L17" s="11"/>
      <c r="M17" s="13"/>
      <c r="N17" s="14"/>
      <c r="O17" s="14"/>
      <c r="P17" s="14"/>
      <c r="Q17" s="11"/>
      <c r="R17" s="11"/>
      <c r="S17" s="11"/>
      <c r="T17" s="13"/>
      <c r="U17" s="14"/>
      <c r="V17" s="14"/>
      <c r="W17" s="14"/>
      <c r="X17" s="15"/>
      <c r="Y17" s="16"/>
      <c r="Z17" s="16"/>
      <c r="AA17" s="16"/>
      <c r="AB17" s="17"/>
      <c r="AC17" s="18"/>
      <c r="AD17" s="18"/>
      <c r="AE17" s="15"/>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5"/>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20"/>
      <c r="CD17" s="15"/>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15"/>
      <c r="DD17" s="21"/>
      <c r="DE17" s="21"/>
      <c r="DF17" s="21"/>
      <c r="DG17" s="21"/>
      <c r="DH17" s="21"/>
      <c r="DI17" s="21"/>
      <c r="DJ17" s="22"/>
      <c r="DK17" s="15"/>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9"/>
      <c r="EO17" s="9"/>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15"/>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15"/>
      <c r="GQ17" s="34"/>
      <c r="GR17" s="28"/>
      <c r="GS17" s="15"/>
      <c r="GT17" s="27"/>
    </row>
    <row r="18" spans="2:202" ht="15.75">
      <c r="B18" s="11"/>
      <c r="C18" s="18"/>
      <c r="D18" s="12">
        <f t="shared" si="29"/>
        <v>2</v>
      </c>
      <c r="E18" s="11"/>
      <c r="F18" s="11"/>
      <c r="G18" s="11"/>
      <c r="H18" s="11"/>
      <c r="I18" s="11"/>
      <c r="J18" s="11"/>
      <c r="K18" s="11"/>
      <c r="L18" s="11"/>
      <c r="M18" s="13"/>
      <c r="N18" s="14"/>
      <c r="O18" s="14"/>
      <c r="P18" s="14"/>
      <c r="Q18" s="11"/>
      <c r="R18" s="11"/>
      <c r="S18" s="11"/>
      <c r="T18" s="13"/>
      <c r="U18" s="14"/>
      <c r="V18" s="14"/>
      <c r="W18" s="14"/>
      <c r="X18" s="15"/>
      <c r="Y18" s="16"/>
      <c r="Z18" s="16"/>
      <c r="AA18" s="16"/>
      <c r="AB18" s="17"/>
      <c r="AC18" s="18"/>
      <c r="AD18" s="18"/>
      <c r="AE18" s="15"/>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5"/>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20"/>
      <c r="CD18" s="15"/>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15"/>
      <c r="DD18" s="21"/>
      <c r="DE18" s="21"/>
      <c r="DF18" s="21"/>
      <c r="DG18" s="21"/>
      <c r="DH18" s="21"/>
      <c r="DI18" s="21"/>
      <c r="DJ18" s="22"/>
      <c r="DK18" s="15"/>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9"/>
      <c r="EO18" s="9"/>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15"/>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15"/>
      <c r="GQ18" s="34"/>
      <c r="GR18" s="28"/>
      <c r="GS18" s="15"/>
      <c r="GT18" s="27"/>
    </row>
    <row r="19" spans="2:202" ht="15.75">
      <c r="B19" s="11"/>
      <c r="C19" s="18"/>
      <c r="D19" s="12">
        <f t="shared" si="29"/>
        <v>3</v>
      </c>
      <c r="E19" s="11"/>
      <c r="F19" s="11"/>
      <c r="G19" s="11"/>
      <c r="H19" s="11"/>
      <c r="I19" s="11"/>
      <c r="J19" s="11"/>
      <c r="K19" s="11"/>
      <c r="L19" s="11"/>
      <c r="M19" s="13"/>
      <c r="N19" s="14"/>
      <c r="O19" s="14"/>
      <c r="P19" s="14"/>
      <c r="Q19" s="11"/>
      <c r="R19" s="11"/>
      <c r="S19" s="11"/>
      <c r="T19" s="13"/>
      <c r="U19" s="14"/>
      <c r="V19" s="14"/>
      <c r="W19" s="14"/>
      <c r="X19" s="15"/>
      <c r="Y19" s="16"/>
      <c r="Z19" s="16"/>
      <c r="AA19" s="16"/>
      <c r="AB19" s="17"/>
      <c r="AC19" s="18"/>
      <c r="AD19" s="18"/>
      <c r="AE19" s="15"/>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5"/>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20"/>
      <c r="CD19" s="15"/>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15"/>
      <c r="DD19" s="21"/>
      <c r="DE19" s="21"/>
      <c r="DF19" s="21"/>
      <c r="DG19" s="21"/>
      <c r="DH19" s="21"/>
      <c r="DI19" s="21"/>
      <c r="DJ19" s="22"/>
      <c r="DK19" s="15"/>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9"/>
      <c r="EO19" s="9"/>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15"/>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15"/>
      <c r="GQ19" s="34"/>
      <c r="GR19" s="28"/>
      <c r="GS19" s="15"/>
      <c r="GT19" s="27"/>
    </row>
    <row r="20" spans="2:202" ht="15.75">
      <c r="B20" s="11"/>
      <c r="C20" s="18"/>
      <c r="D20" s="12">
        <f t="shared" si="29"/>
        <v>4</v>
      </c>
      <c r="E20" s="11"/>
      <c r="F20" s="11"/>
      <c r="G20" s="11"/>
      <c r="H20" s="11"/>
      <c r="I20" s="11"/>
      <c r="J20" s="11"/>
      <c r="K20" s="11"/>
      <c r="L20" s="11"/>
      <c r="M20" s="13"/>
      <c r="N20" s="14"/>
      <c r="O20" s="14"/>
      <c r="P20" s="14"/>
      <c r="Q20" s="11"/>
      <c r="R20" s="11"/>
      <c r="S20" s="11"/>
      <c r="T20" s="13"/>
      <c r="U20" s="14"/>
      <c r="V20" s="14"/>
      <c r="W20" s="14"/>
      <c r="X20" s="15"/>
      <c r="Y20" s="16"/>
      <c r="Z20" s="16"/>
      <c r="AA20" s="16"/>
      <c r="AB20" s="17"/>
      <c r="AC20" s="18"/>
      <c r="AD20" s="18"/>
      <c r="AE20" s="15"/>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5"/>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20"/>
      <c r="CD20" s="15"/>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15"/>
      <c r="DD20" s="21"/>
      <c r="DE20" s="21"/>
      <c r="DF20" s="21"/>
      <c r="DG20" s="21"/>
      <c r="DH20" s="21"/>
      <c r="DI20" s="21"/>
      <c r="DJ20" s="22"/>
      <c r="DK20" s="15"/>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9"/>
      <c r="EO20" s="9"/>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15"/>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15"/>
      <c r="GQ20" s="34"/>
      <c r="GR20" s="28"/>
      <c r="GS20" s="15"/>
      <c r="GT20" s="27"/>
    </row>
    <row r="21" spans="2:202" ht="15.75">
      <c r="B21" s="11"/>
      <c r="C21" s="18"/>
      <c r="D21" s="12">
        <f t="shared" si="29"/>
        <v>5</v>
      </c>
      <c r="E21" s="11"/>
      <c r="F21" s="11"/>
      <c r="G21" s="11"/>
      <c r="H21" s="11"/>
      <c r="I21" s="11"/>
      <c r="J21" s="11"/>
      <c r="K21" s="11"/>
      <c r="L21" s="11"/>
      <c r="M21" s="13"/>
      <c r="N21" s="14"/>
      <c r="O21" s="14"/>
      <c r="P21" s="14"/>
      <c r="Q21" s="11"/>
      <c r="R21" s="11"/>
      <c r="S21" s="11"/>
      <c r="T21" s="13"/>
      <c r="U21" s="14"/>
      <c r="V21" s="14"/>
      <c r="W21" s="14"/>
      <c r="X21" s="15"/>
      <c r="Y21" s="16"/>
      <c r="Z21" s="16"/>
      <c r="AA21" s="16"/>
      <c r="AB21" s="17"/>
      <c r="AC21" s="18"/>
      <c r="AD21" s="18"/>
      <c r="AE21" s="15"/>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5"/>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20"/>
      <c r="CD21" s="15"/>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15"/>
      <c r="DD21" s="21"/>
      <c r="DE21" s="21"/>
      <c r="DF21" s="21"/>
      <c r="DG21" s="21"/>
      <c r="DH21" s="21"/>
      <c r="DI21" s="21"/>
      <c r="DJ21" s="22"/>
      <c r="DK21" s="15"/>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9"/>
      <c r="EO21" s="9"/>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15"/>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15"/>
      <c r="GQ21" s="34"/>
      <c r="GR21" s="28"/>
      <c r="GS21" s="15"/>
      <c r="GT21" s="27"/>
    </row>
    <row r="22" spans="2:202" ht="15.75">
      <c r="B22" s="11"/>
      <c r="C22" s="18"/>
      <c r="D22" s="12">
        <f t="shared" si="29"/>
        <v>6</v>
      </c>
      <c r="E22" s="11"/>
      <c r="F22" s="11"/>
      <c r="G22" s="11"/>
      <c r="H22" s="11"/>
      <c r="I22" s="11"/>
      <c r="J22" s="11"/>
      <c r="K22" s="11"/>
      <c r="L22" s="11"/>
      <c r="M22" s="13"/>
      <c r="N22" s="14"/>
      <c r="O22" s="14"/>
      <c r="P22" s="14"/>
      <c r="Q22" s="11"/>
      <c r="R22" s="11"/>
      <c r="S22" s="11"/>
      <c r="T22" s="13"/>
      <c r="U22" s="14"/>
      <c r="V22" s="14"/>
      <c r="W22" s="14"/>
      <c r="X22" s="15"/>
      <c r="Y22" s="16"/>
      <c r="Z22" s="16"/>
      <c r="AA22" s="16"/>
      <c r="AB22" s="17"/>
      <c r="AC22" s="18"/>
      <c r="AD22" s="18"/>
      <c r="AE22" s="15"/>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5"/>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20"/>
      <c r="CD22" s="15"/>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15"/>
      <c r="DD22" s="21"/>
      <c r="DE22" s="21"/>
      <c r="DF22" s="21"/>
      <c r="DG22" s="21"/>
      <c r="DH22" s="21"/>
      <c r="DI22" s="21"/>
      <c r="DJ22" s="22"/>
      <c r="DK22" s="15"/>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9"/>
      <c r="EO22" s="9"/>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15"/>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15"/>
      <c r="GQ22" s="34"/>
      <c r="GR22" s="28"/>
      <c r="GS22" s="15"/>
      <c r="GT22" s="27"/>
    </row>
    <row r="23" spans="2:202" ht="15.75">
      <c r="B23" s="11"/>
      <c r="C23" s="18"/>
      <c r="D23" s="12">
        <f t="shared" si="29"/>
        <v>7</v>
      </c>
      <c r="E23" s="11"/>
      <c r="F23" s="11"/>
      <c r="G23" s="11"/>
      <c r="H23" s="11"/>
      <c r="I23" s="11"/>
      <c r="J23" s="11"/>
      <c r="K23" s="11"/>
      <c r="L23" s="11"/>
      <c r="M23" s="13"/>
      <c r="N23" s="14"/>
      <c r="O23" s="14"/>
      <c r="P23" s="14"/>
      <c r="Q23" s="11"/>
      <c r="R23" s="11"/>
      <c r="S23" s="11"/>
      <c r="T23" s="13"/>
      <c r="U23" s="14"/>
      <c r="V23" s="14"/>
      <c r="W23" s="14"/>
      <c r="X23" s="15"/>
      <c r="Y23" s="16"/>
      <c r="Z23" s="16"/>
      <c r="AA23" s="16"/>
      <c r="AB23" s="17"/>
      <c r="AC23" s="18"/>
      <c r="AD23" s="18"/>
      <c r="AE23" s="15"/>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5"/>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20"/>
      <c r="CD23" s="15"/>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15"/>
      <c r="DD23" s="21"/>
      <c r="DE23" s="21"/>
      <c r="DF23" s="21"/>
      <c r="DG23" s="21"/>
      <c r="DH23" s="21"/>
      <c r="DI23" s="21"/>
      <c r="DJ23" s="22"/>
      <c r="DK23" s="15"/>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9"/>
      <c r="EO23" s="9"/>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15"/>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15"/>
      <c r="GQ23" s="34"/>
      <c r="GR23" s="28"/>
      <c r="GS23" s="15"/>
      <c r="GT23" s="27"/>
    </row>
    <row r="24" spans="2:202" ht="15.75">
      <c r="B24" s="11"/>
      <c r="C24" s="18"/>
      <c r="D24" s="12">
        <f t="shared" si="29"/>
        <v>8</v>
      </c>
      <c r="E24" s="11"/>
      <c r="F24" s="11"/>
      <c r="G24" s="11"/>
      <c r="H24" s="11"/>
      <c r="I24" s="11"/>
      <c r="J24" s="11"/>
      <c r="K24" s="11"/>
      <c r="L24" s="11"/>
      <c r="M24" s="13"/>
      <c r="N24" s="14"/>
      <c r="O24" s="14"/>
      <c r="P24" s="14"/>
      <c r="Q24" s="11"/>
      <c r="R24" s="11"/>
      <c r="S24" s="11"/>
      <c r="T24" s="13"/>
      <c r="U24" s="14"/>
      <c r="V24" s="14"/>
      <c r="W24" s="14"/>
      <c r="X24" s="15"/>
      <c r="Y24" s="16"/>
      <c r="Z24" s="16"/>
      <c r="AA24" s="16"/>
      <c r="AB24" s="17"/>
      <c r="AC24" s="18"/>
      <c r="AD24" s="18"/>
      <c r="AE24" s="15"/>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5"/>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20"/>
      <c r="CD24" s="15"/>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15"/>
      <c r="DD24" s="21"/>
      <c r="DE24" s="21"/>
      <c r="DF24" s="21"/>
      <c r="DG24" s="21"/>
      <c r="DH24" s="21"/>
      <c r="DI24" s="21"/>
      <c r="DJ24" s="22"/>
      <c r="DK24" s="15"/>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9"/>
      <c r="EO24" s="9"/>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15"/>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15"/>
      <c r="GQ24" s="34"/>
      <c r="GR24" s="28"/>
      <c r="GS24" s="15"/>
      <c r="GT24" s="27"/>
    </row>
    <row r="25" spans="2:202" ht="15.75">
      <c r="B25" s="11"/>
      <c r="C25" s="18"/>
      <c r="D25" s="12">
        <f t="shared" si="29"/>
        <v>9</v>
      </c>
      <c r="E25" s="11"/>
      <c r="F25" s="11"/>
      <c r="G25" s="11"/>
      <c r="H25" s="11"/>
      <c r="I25" s="11"/>
      <c r="J25" s="11"/>
      <c r="K25" s="11"/>
      <c r="L25" s="11"/>
      <c r="M25" s="13"/>
      <c r="N25" s="14"/>
      <c r="O25" s="14"/>
      <c r="P25" s="14"/>
      <c r="Q25" s="11"/>
      <c r="R25" s="11"/>
      <c r="S25" s="11"/>
      <c r="T25" s="13"/>
      <c r="U25" s="14"/>
      <c r="V25" s="14"/>
      <c r="W25" s="14"/>
      <c r="X25" s="15"/>
      <c r="Y25" s="16"/>
      <c r="Z25" s="16"/>
      <c r="AA25" s="16"/>
      <c r="AB25" s="17"/>
      <c r="AC25" s="18"/>
      <c r="AD25" s="18"/>
      <c r="AE25" s="15"/>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5"/>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20"/>
      <c r="CD25" s="15"/>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15"/>
      <c r="DD25" s="21"/>
      <c r="DE25" s="21"/>
      <c r="DF25" s="21"/>
      <c r="DG25" s="21"/>
      <c r="DH25" s="21"/>
      <c r="DI25" s="21"/>
      <c r="DJ25" s="22"/>
      <c r="DK25" s="15"/>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9"/>
      <c r="EO25" s="9"/>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15"/>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15"/>
      <c r="GQ25" s="34"/>
      <c r="GR25" s="28"/>
      <c r="GS25" s="15"/>
      <c r="GT25" s="27"/>
    </row>
    <row r="26" spans="2:202" ht="15.75">
      <c r="B26" s="11"/>
      <c r="C26" s="18"/>
      <c r="D26" s="12">
        <f t="shared" si="29"/>
        <v>10</v>
      </c>
      <c r="E26" s="11"/>
      <c r="F26" s="11"/>
      <c r="G26" s="11"/>
      <c r="H26" s="11"/>
      <c r="I26" s="11"/>
      <c r="J26" s="11"/>
      <c r="K26" s="11"/>
      <c r="L26" s="11"/>
      <c r="M26" s="13"/>
      <c r="N26" s="14"/>
      <c r="O26" s="14"/>
      <c r="P26" s="14"/>
      <c r="Q26" s="11"/>
      <c r="R26" s="11"/>
      <c r="S26" s="11"/>
      <c r="T26" s="13"/>
      <c r="U26" s="14"/>
      <c r="V26" s="14"/>
      <c r="W26" s="14"/>
      <c r="X26" s="15"/>
      <c r="Y26" s="16"/>
      <c r="Z26" s="16"/>
      <c r="AA26" s="16"/>
      <c r="AB26" s="17"/>
      <c r="AC26" s="18"/>
      <c r="AD26" s="18"/>
      <c r="AE26" s="15"/>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5"/>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20"/>
      <c r="CD26" s="15"/>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15"/>
      <c r="DD26" s="21"/>
      <c r="DE26" s="21"/>
      <c r="DF26" s="21"/>
      <c r="DG26" s="21"/>
      <c r="DH26" s="21"/>
      <c r="DI26" s="21"/>
      <c r="DJ26" s="22"/>
      <c r="DK26" s="15"/>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9"/>
      <c r="EO26" s="9"/>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15"/>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15"/>
      <c r="GQ26" s="34"/>
      <c r="GR26" s="28"/>
      <c r="GS26" s="15"/>
      <c r="GT26" s="27"/>
    </row>
    <row r="27" spans="2:202" ht="15.75">
      <c r="B27" s="11"/>
      <c r="C27" s="18"/>
      <c r="D27" s="12">
        <f t="shared" si="29"/>
        <v>11</v>
      </c>
      <c r="E27" s="11"/>
      <c r="F27" s="11"/>
      <c r="G27" s="11"/>
      <c r="H27" s="11"/>
      <c r="I27" s="11"/>
      <c r="J27" s="11"/>
      <c r="K27" s="11"/>
      <c r="L27" s="11"/>
      <c r="M27" s="13"/>
      <c r="N27" s="14"/>
      <c r="O27" s="14"/>
      <c r="P27" s="14"/>
      <c r="Q27" s="11"/>
      <c r="R27" s="11"/>
      <c r="S27" s="11"/>
      <c r="T27" s="13"/>
      <c r="U27" s="14"/>
      <c r="V27" s="14"/>
      <c r="W27" s="14"/>
      <c r="X27" s="15"/>
      <c r="Y27" s="16"/>
      <c r="Z27" s="16"/>
      <c r="AA27" s="16"/>
      <c r="AB27" s="17"/>
      <c r="AC27" s="18"/>
      <c r="AD27" s="18"/>
      <c r="AE27" s="15"/>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5"/>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20"/>
      <c r="CD27" s="15"/>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15"/>
      <c r="DD27" s="21"/>
      <c r="DE27" s="21"/>
      <c r="DF27" s="21"/>
      <c r="DG27" s="21"/>
      <c r="DH27" s="21"/>
      <c r="DI27" s="21"/>
      <c r="DJ27" s="22"/>
      <c r="DK27" s="15"/>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9"/>
      <c r="EO27" s="9"/>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15"/>
      <c r="FQ27" s="26"/>
      <c r="FR27" s="26"/>
      <c r="FS27" s="26"/>
      <c r="FT27" s="26"/>
      <c r="FU27" s="26"/>
      <c r="FV27" s="26"/>
      <c r="FW27" s="26"/>
      <c r="FX27" s="26"/>
      <c r="FY27" s="26"/>
      <c r="FZ27" s="26"/>
      <c r="GA27" s="26"/>
      <c r="GB27" s="26"/>
      <c r="GC27" s="26"/>
      <c r="GD27" s="26"/>
      <c r="GE27" s="26"/>
      <c r="GF27" s="26"/>
      <c r="GG27" s="26"/>
      <c r="GH27" s="26"/>
      <c r="GI27" s="26"/>
      <c r="GJ27" s="26"/>
      <c r="GK27" s="26"/>
      <c r="GL27" s="26"/>
      <c r="GM27" s="26"/>
      <c r="GN27" s="26"/>
      <c r="GO27" s="26"/>
      <c r="GP27" s="15"/>
      <c r="GQ27" s="34"/>
      <c r="GR27" s="28"/>
      <c r="GS27" s="15"/>
      <c r="GT27" s="27"/>
    </row>
    <row r="28" spans="2:202" ht="15.75">
      <c r="B28" s="11"/>
      <c r="C28" s="18"/>
      <c r="D28" s="12">
        <f t="shared" si="29"/>
        <v>12</v>
      </c>
      <c r="E28" s="11"/>
      <c r="F28" s="11"/>
      <c r="G28" s="11"/>
      <c r="H28" s="11"/>
      <c r="I28" s="11"/>
      <c r="J28" s="11"/>
      <c r="K28" s="11"/>
      <c r="L28" s="11"/>
      <c r="M28" s="13"/>
      <c r="N28" s="14"/>
      <c r="O28" s="14"/>
      <c r="P28" s="14"/>
      <c r="Q28" s="11"/>
      <c r="R28" s="11"/>
      <c r="S28" s="11"/>
      <c r="T28" s="13"/>
      <c r="U28" s="14"/>
      <c r="V28" s="14"/>
      <c r="W28" s="14"/>
      <c r="X28" s="15"/>
      <c r="Y28" s="16"/>
      <c r="Z28" s="16"/>
      <c r="AA28" s="16"/>
      <c r="AB28" s="17"/>
      <c r="AC28" s="18"/>
      <c r="AD28" s="18"/>
      <c r="AE28" s="15"/>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5"/>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20"/>
      <c r="CD28" s="15"/>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15"/>
      <c r="DD28" s="21"/>
      <c r="DE28" s="21"/>
      <c r="DF28" s="21"/>
      <c r="DG28" s="21"/>
      <c r="DH28" s="21"/>
      <c r="DI28" s="21"/>
      <c r="DJ28" s="22"/>
      <c r="DK28" s="15"/>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9"/>
      <c r="EO28" s="9"/>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15"/>
      <c r="FQ28" s="26"/>
      <c r="FR28" s="26"/>
      <c r="FS28" s="26"/>
      <c r="FT28" s="26"/>
      <c r="FU28" s="26"/>
      <c r="FV28" s="26"/>
      <c r="FW28" s="26"/>
      <c r="FX28" s="26"/>
      <c r="FY28" s="26"/>
      <c r="FZ28" s="26"/>
      <c r="GA28" s="26"/>
      <c r="GB28" s="26"/>
      <c r="GC28" s="26"/>
      <c r="GD28" s="26"/>
      <c r="GE28" s="26"/>
      <c r="GF28" s="26"/>
      <c r="GG28" s="26"/>
      <c r="GH28" s="26"/>
      <c r="GI28" s="26"/>
      <c r="GJ28" s="26"/>
      <c r="GK28" s="26"/>
      <c r="GL28" s="26"/>
      <c r="GM28" s="26"/>
      <c r="GN28" s="26"/>
      <c r="GO28" s="26"/>
      <c r="GP28" s="15"/>
      <c r="GQ28" s="34"/>
      <c r="GR28" s="28"/>
      <c r="GS28" s="15"/>
      <c r="GT28" s="27"/>
    </row>
    <row r="29" spans="2:202" ht="15.75">
      <c r="B29" s="11"/>
      <c r="C29" s="18"/>
      <c r="D29" s="12">
        <f t="shared" si="29"/>
        <v>13</v>
      </c>
      <c r="E29" s="11"/>
      <c r="F29" s="11"/>
      <c r="G29" s="11"/>
      <c r="H29" s="11"/>
      <c r="I29" s="11"/>
      <c r="J29" s="11"/>
      <c r="K29" s="11"/>
      <c r="L29" s="11"/>
      <c r="M29" s="13"/>
      <c r="N29" s="14"/>
      <c r="O29" s="14"/>
      <c r="P29" s="14"/>
      <c r="Q29" s="11"/>
      <c r="R29" s="11"/>
      <c r="S29" s="11"/>
      <c r="T29" s="13"/>
      <c r="U29" s="14"/>
      <c r="V29" s="14"/>
      <c r="W29" s="14"/>
      <c r="X29" s="15"/>
      <c r="Y29" s="16"/>
      <c r="Z29" s="16"/>
      <c r="AA29" s="16"/>
      <c r="AB29" s="17"/>
      <c r="AC29" s="18"/>
      <c r="AD29" s="18"/>
      <c r="AE29" s="15"/>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5"/>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20"/>
      <c r="CD29" s="15"/>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15"/>
      <c r="DD29" s="21"/>
      <c r="DE29" s="21"/>
      <c r="DF29" s="21"/>
      <c r="DG29" s="21"/>
      <c r="DH29" s="21"/>
      <c r="DI29" s="21"/>
      <c r="DJ29" s="22"/>
      <c r="DK29" s="15"/>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9"/>
      <c r="EO29" s="9"/>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15"/>
      <c r="FQ29" s="26"/>
      <c r="FR29" s="26"/>
      <c r="FS29" s="26"/>
      <c r="FT29" s="26"/>
      <c r="FU29" s="26"/>
      <c r="FV29" s="26"/>
      <c r="FW29" s="26"/>
      <c r="FX29" s="26"/>
      <c r="FY29" s="26"/>
      <c r="FZ29" s="26"/>
      <c r="GA29" s="26"/>
      <c r="GB29" s="26"/>
      <c r="GC29" s="26"/>
      <c r="GD29" s="26"/>
      <c r="GE29" s="26"/>
      <c r="GF29" s="26"/>
      <c r="GG29" s="26"/>
      <c r="GH29" s="26"/>
      <c r="GI29" s="26"/>
      <c r="GJ29" s="26"/>
      <c r="GK29" s="26"/>
      <c r="GL29" s="26"/>
      <c r="GM29" s="26"/>
      <c r="GN29" s="26"/>
      <c r="GO29" s="26"/>
      <c r="GP29" s="15"/>
      <c r="GQ29" s="34"/>
      <c r="GR29" s="28"/>
      <c r="GS29" s="15"/>
      <c r="GT29" s="27"/>
    </row>
    <row r="30" spans="2:202" ht="15.75">
      <c r="B30" s="11"/>
      <c r="C30" s="18"/>
      <c r="D30" s="12">
        <f t="shared" si="29"/>
        <v>14</v>
      </c>
      <c r="E30" s="11"/>
      <c r="F30" s="11"/>
      <c r="G30" s="11"/>
      <c r="H30" s="11"/>
      <c r="I30" s="11"/>
      <c r="J30" s="11"/>
      <c r="K30" s="11"/>
      <c r="L30" s="11"/>
      <c r="M30" s="13"/>
      <c r="N30" s="14"/>
      <c r="O30" s="14"/>
      <c r="P30" s="14"/>
      <c r="Q30" s="11"/>
      <c r="R30" s="11"/>
      <c r="S30" s="11"/>
      <c r="T30" s="13"/>
      <c r="U30" s="14"/>
      <c r="V30" s="14"/>
      <c r="W30" s="14"/>
      <c r="X30" s="15"/>
      <c r="Y30" s="16"/>
      <c r="Z30" s="16"/>
      <c r="AA30" s="16"/>
      <c r="AB30" s="17"/>
      <c r="AC30" s="18"/>
      <c r="AD30" s="18"/>
      <c r="AE30" s="15"/>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5"/>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20"/>
      <c r="CD30" s="15"/>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15"/>
      <c r="DD30" s="21"/>
      <c r="DE30" s="21"/>
      <c r="DF30" s="21"/>
      <c r="DG30" s="21"/>
      <c r="DH30" s="21"/>
      <c r="DI30" s="21"/>
      <c r="DJ30" s="22"/>
      <c r="DK30" s="15"/>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9"/>
      <c r="EO30" s="9"/>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15"/>
      <c r="FQ30" s="26"/>
      <c r="FR30" s="26"/>
      <c r="FS30" s="26"/>
      <c r="FT30" s="26"/>
      <c r="FU30" s="26"/>
      <c r="FV30" s="26"/>
      <c r="FW30" s="26"/>
      <c r="FX30" s="26"/>
      <c r="FY30" s="26"/>
      <c r="FZ30" s="26"/>
      <c r="GA30" s="26"/>
      <c r="GB30" s="26"/>
      <c r="GC30" s="26"/>
      <c r="GD30" s="26"/>
      <c r="GE30" s="26"/>
      <c r="GF30" s="26"/>
      <c r="GG30" s="26"/>
      <c r="GH30" s="26"/>
      <c r="GI30" s="26"/>
      <c r="GJ30" s="26"/>
      <c r="GK30" s="26"/>
      <c r="GL30" s="26"/>
      <c r="GM30" s="26"/>
      <c r="GN30" s="26"/>
      <c r="GO30" s="26"/>
      <c r="GP30" s="15"/>
      <c r="GQ30" s="34"/>
      <c r="GR30" s="28"/>
      <c r="GS30" s="15"/>
      <c r="GT30" s="27"/>
    </row>
    <row r="31" spans="2:202" ht="15.75">
      <c r="B31" s="11"/>
      <c r="C31" s="18"/>
      <c r="D31" s="12">
        <f t="shared" si="29"/>
        <v>15</v>
      </c>
      <c r="E31" s="11"/>
      <c r="F31" s="11"/>
      <c r="G31" s="11"/>
      <c r="H31" s="11"/>
      <c r="I31" s="11"/>
      <c r="J31" s="11"/>
      <c r="K31" s="11"/>
      <c r="L31" s="11"/>
      <c r="M31" s="13"/>
      <c r="N31" s="14"/>
      <c r="O31" s="14"/>
      <c r="P31" s="14"/>
      <c r="Q31" s="11"/>
      <c r="R31" s="11"/>
      <c r="S31" s="11"/>
      <c r="T31" s="13"/>
      <c r="U31" s="14"/>
      <c r="V31" s="14"/>
      <c r="W31" s="14"/>
      <c r="X31" s="15"/>
      <c r="Y31" s="16"/>
      <c r="Z31" s="16"/>
      <c r="AA31" s="16"/>
      <c r="AB31" s="17"/>
      <c r="AC31" s="18"/>
      <c r="AD31" s="18"/>
      <c r="AE31" s="15"/>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5"/>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20"/>
      <c r="CD31" s="15"/>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15"/>
      <c r="DD31" s="21"/>
      <c r="DE31" s="21"/>
      <c r="DF31" s="21"/>
      <c r="DG31" s="21"/>
      <c r="DH31" s="21"/>
      <c r="DI31" s="21"/>
      <c r="DJ31" s="22"/>
      <c r="DK31" s="15"/>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9"/>
      <c r="EO31" s="9"/>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15"/>
      <c r="FQ31" s="26"/>
      <c r="FR31" s="26"/>
      <c r="FS31" s="26"/>
      <c r="FT31" s="26"/>
      <c r="FU31" s="26"/>
      <c r="FV31" s="26"/>
      <c r="FW31" s="26"/>
      <c r="FX31" s="26"/>
      <c r="FY31" s="26"/>
      <c r="FZ31" s="26"/>
      <c r="GA31" s="26"/>
      <c r="GB31" s="26"/>
      <c r="GC31" s="26"/>
      <c r="GD31" s="26"/>
      <c r="GE31" s="26"/>
      <c r="GF31" s="26"/>
      <c r="GG31" s="26"/>
      <c r="GH31" s="26"/>
      <c r="GI31" s="26"/>
      <c r="GJ31" s="26"/>
      <c r="GK31" s="26"/>
      <c r="GL31" s="26"/>
      <c r="GM31" s="26"/>
      <c r="GN31" s="26"/>
      <c r="GO31" s="26"/>
      <c r="GP31" s="15"/>
      <c r="GQ31" s="34"/>
      <c r="GR31" s="28"/>
      <c r="GS31" s="15"/>
      <c r="GT31" s="27"/>
    </row>
    <row r="32" spans="2:202"/>
    <row r="33" spans="144:169"/>
    <row r="34" spans="144:169"/>
    <row r="35" spans="144:169"/>
    <row r="36" spans="144:169"/>
    <row r="37" spans="144:169" ht="15.75">
      <c r="EP37" s="64" t="s">
        <v>41</v>
      </c>
      <c r="EQ37" s="64"/>
      <c r="ER37" s="64"/>
      <c r="ES37" s="64"/>
      <c r="ET37" s="64"/>
      <c r="EU37" s="64"/>
      <c r="EV37" s="64"/>
      <c r="EW37" s="64"/>
      <c r="EX37" s="64"/>
      <c r="EY37" s="64"/>
      <c r="EZ37" s="64"/>
      <c r="FA37" s="64"/>
      <c r="FB37" s="64"/>
      <c r="FC37" s="64"/>
      <c r="FD37" s="64"/>
      <c r="FE37" s="64"/>
      <c r="FF37" s="64"/>
      <c r="FG37" s="64"/>
      <c r="FH37" s="64"/>
      <c r="FI37" s="64"/>
      <c r="FJ37" s="64"/>
      <c r="FK37" s="64"/>
      <c r="FL37" s="64"/>
      <c r="FM37" s="64"/>
    </row>
    <row r="38" spans="144:169" ht="15.75">
      <c r="EN38" t="str">
        <f>$EN$41</f>
        <v>Local</v>
      </c>
      <c r="EO38" s="37" t="s">
        <v>50</v>
      </c>
      <c r="EP38" s="36">
        <f t="shared" ref="EP38:FM45" ca="1" si="30">RANDBETWEEN(1,500)/100</f>
        <v>2.21</v>
      </c>
      <c r="EQ38" s="36">
        <f t="shared" ca="1" si="30"/>
        <v>1.66</v>
      </c>
      <c r="ER38" s="36">
        <f t="shared" ca="1" si="30"/>
        <v>4.53</v>
      </c>
      <c r="ES38" s="36">
        <f t="shared" ca="1" si="30"/>
        <v>3.47</v>
      </c>
      <c r="ET38" s="36">
        <f t="shared" ca="1" si="30"/>
        <v>3.9</v>
      </c>
      <c r="EU38" s="36">
        <f t="shared" ca="1" si="30"/>
        <v>0.83</v>
      </c>
      <c r="EV38" s="36">
        <f t="shared" ca="1" si="30"/>
        <v>1.2</v>
      </c>
      <c r="EW38" s="36">
        <f t="shared" ca="1" si="30"/>
        <v>3.86</v>
      </c>
      <c r="EX38" s="36">
        <f t="shared" ca="1" si="30"/>
        <v>0.78</v>
      </c>
      <c r="EY38" s="36">
        <f t="shared" ca="1" si="30"/>
        <v>1.27</v>
      </c>
      <c r="EZ38" s="36">
        <f t="shared" ca="1" si="30"/>
        <v>2.02</v>
      </c>
      <c r="FA38" s="36">
        <f t="shared" ca="1" si="30"/>
        <v>0.45</v>
      </c>
      <c r="FB38" s="36">
        <f ca="1">RANDBETWEEN(1,500)/100</f>
        <v>3.35</v>
      </c>
      <c r="FC38" s="36">
        <f t="shared" ca="1" si="30"/>
        <v>2.96</v>
      </c>
      <c r="FD38" s="36">
        <f t="shared" ca="1" si="30"/>
        <v>2.5099999999999998</v>
      </c>
      <c r="FE38" s="36">
        <f t="shared" ca="1" si="30"/>
        <v>3.27</v>
      </c>
      <c r="FF38" s="36">
        <f t="shared" ca="1" si="30"/>
        <v>1.1499999999999999</v>
      </c>
      <c r="FG38" s="36">
        <f t="shared" ca="1" si="30"/>
        <v>1.49</v>
      </c>
      <c r="FH38" s="36">
        <f t="shared" ca="1" si="30"/>
        <v>2.64</v>
      </c>
      <c r="FI38" s="36">
        <f t="shared" ca="1" si="30"/>
        <v>0.75</v>
      </c>
      <c r="FJ38" s="36">
        <f t="shared" ca="1" si="30"/>
        <v>0.51</v>
      </c>
      <c r="FK38" s="36">
        <f t="shared" ca="1" si="30"/>
        <v>1.54</v>
      </c>
      <c r="FL38" s="36">
        <f t="shared" ca="1" si="30"/>
        <v>0.47</v>
      </c>
      <c r="FM38" s="36">
        <f t="shared" ca="1" si="30"/>
        <v>0.94</v>
      </c>
    </row>
    <row r="39" spans="144:169" ht="15.75">
      <c r="EN39" t="str">
        <f t="shared" ref="EN39:EN40" si="31">$EN$41</f>
        <v>Local</v>
      </c>
      <c r="EO39" s="37" t="s">
        <v>51</v>
      </c>
      <c r="EP39" s="36">
        <f t="shared" ca="1" si="30"/>
        <v>0.81</v>
      </c>
      <c r="EQ39" s="36">
        <f t="shared" ca="1" si="30"/>
        <v>4.68</v>
      </c>
      <c r="ER39" s="36">
        <f t="shared" ca="1" si="30"/>
        <v>3.24</v>
      </c>
      <c r="ES39" s="36">
        <f t="shared" ca="1" si="30"/>
        <v>1.57</v>
      </c>
      <c r="ET39" s="36">
        <f t="shared" ca="1" si="30"/>
        <v>3.35</v>
      </c>
      <c r="EU39" s="36">
        <f t="shared" ca="1" si="30"/>
        <v>4.99</v>
      </c>
      <c r="EV39" s="36">
        <f t="shared" ca="1" si="30"/>
        <v>2.44</v>
      </c>
      <c r="EW39" s="36">
        <f t="shared" ca="1" si="30"/>
        <v>1.9</v>
      </c>
      <c r="EX39" s="36">
        <f t="shared" ca="1" si="30"/>
        <v>4.59</v>
      </c>
      <c r="EY39" s="36">
        <f t="shared" ca="1" si="30"/>
        <v>3.12</v>
      </c>
      <c r="EZ39" s="36">
        <f t="shared" ca="1" si="30"/>
        <v>3.74</v>
      </c>
      <c r="FA39" s="36">
        <f t="shared" ca="1" si="30"/>
        <v>4.47</v>
      </c>
      <c r="FB39" s="36">
        <f t="shared" ca="1" si="30"/>
        <v>4.9800000000000004</v>
      </c>
      <c r="FC39" s="36">
        <f t="shared" ca="1" si="30"/>
        <v>2.62</v>
      </c>
      <c r="FD39" s="36">
        <f t="shared" ca="1" si="30"/>
        <v>0.28999999999999998</v>
      </c>
      <c r="FE39" s="36">
        <f t="shared" ca="1" si="30"/>
        <v>3.61</v>
      </c>
      <c r="FF39" s="36">
        <f t="shared" ca="1" si="30"/>
        <v>4.32</v>
      </c>
      <c r="FG39" s="36">
        <f t="shared" ca="1" si="30"/>
        <v>3.02</v>
      </c>
      <c r="FH39" s="36">
        <f t="shared" ca="1" si="30"/>
        <v>4.8899999999999997</v>
      </c>
      <c r="FI39" s="36">
        <f t="shared" ca="1" si="30"/>
        <v>4.45</v>
      </c>
      <c r="FJ39" s="36">
        <f t="shared" ca="1" si="30"/>
        <v>1.31</v>
      </c>
      <c r="FK39" s="36">
        <f t="shared" ca="1" si="30"/>
        <v>1.56</v>
      </c>
      <c r="FL39" s="36">
        <f t="shared" ca="1" si="30"/>
        <v>1.44</v>
      </c>
      <c r="FM39" s="36">
        <f t="shared" ca="1" si="30"/>
        <v>0.44</v>
      </c>
    </row>
    <row r="40" spans="144:169" ht="15.75">
      <c r="EN40" t="str">
        <f t="shared" si="31"/>
        <v>Local</v>
      </c>
      <c r="EO40" s="37" t="s">
        <v>52</v>
      </c>
      <c r="EP40" s="36">
        <f t="shared" ca="1" si="30"/>
        <v>0.96</v>
      </c>
      <c r="EQ40" s="36">
        <f t="shared" ca="1" si="30"/>
        <v>0.87</v>
      </c>
      <c r="ER40" s="36">
        <f t="shared" ca="1" si="30"/>
        <v>4.16</v>
      </c>
      <c r="ES40" s="36">
        <f t="shared" ca="1" si="30"/>
        <v>4.59</v>
      </c>
      <c r="ET40" s="36">
        <f t="shared" ca="1" si="30"/>
        <v>4.0199999999999996</v>
      </c>
      <c r="EU40" s="36">
        <f t="shared" ca="1" si="30"/>
        <v>1.1100000000000001</v>
      </c>
      <c r="EV40" s="36">
        <f t="shared" ca="1" si="30"/>
        <v>1.71</v>
      </c>
      <c r="EW40" s="36">
        <f t="shared" ca="1" si="30"/>
        <v>1.95</v>
      </c>
      <c r="EX40" s="36">
        <f t="shared" ca="1" si="30"/>
        <v>1.52</v>
      </c>
      <c r="EY40" s="36">
        <f t="shared" ca="1" si="30"/>
        <v>1.97</v>
      </c>
      <c r="EZ40" s="36">
        <f t="shared" ca="1" si="30"/>
        <v>3.64</v>
      </c>
      <c r="FA40" s="36">
        <f t="shared" ca="1" si="30"/>
        <v>1.23</v>
      </c>
      <c r="FB40" s="36">
        <f t="shared" ca="1" si="30"/>
        <v>3.74</v>
      </c>
      <c r="FC40" s="36">
        <f t="shared" ca="1" si="30"/>
        <v>2.54</v>
      </c>
      <c r="FD40" s="36">
        <f t="shared" ca="1" si="30"/>
        <v>2.9</v>
      </c>
      <c r="FE40" s="36">
        <f t="shared" ca="1" si="30"/>
        <v>4.8</v>
      </c>
      <c r="FF40" s="36">
        <f t="shared" ca="1" si="30"/>
        <v>1.4</v>
      </c>
      <c r="FG40" s="36">
        <f t="shared" ca="1" si="30"/>
        <v>4.42</v>
      </c>
      <c r="FH40" s="36">
        <f t="shared" ca="1" si="30"/>
        <v>3.32</v>
      </c>
      <c r="FI40" s="36">
        <f t="shared" ca="1" si="30"/>
        <v>1.54</v>
      </c>
      <c r="FJ40" s="36">
        <f t="shared" ca="1" si="30"/>
        <v>2.65</v>
      </c>
      <c r="FK40" s="36">
        <f t="shared" ca="1" si="30"/>
        <v>1.6</v>
      </c>
      <c r="FL40" s="36">
        <f t="shared" ca="1" si="30"/>
        <v>1.03</v>
      </c>
      <c r="FM40" s="36">
        <f t="shared" ca="1" si="30"/>
        <v>4.21</v>
      </c>
    </row>
    <row r="41" spans="144:169" ht="15.75">
      <c r="EN41" s="37" t="s">
        <v>48</v>
      </c>
      <c r="EO41" s="37" t="s">
        <v>36</v>
      </c>
      <c r="EP41" s="36">
        <f t="shared" ca="1" si="30"/>
        <v>3.83</v>
      </c>
      <c r="EQ41" s="36">
        <f t="shared" ca="1" si="30"/>
        <v>3.98</v>
      </c>
      <c r="ER41" s="36">
        <f t="shared" ca="1" si="30"/>
        <v>0.57999999999999996</v>
      </c>
      <c r="ES41" s="36">
        <f t="shared" ca="1" si="30"/>
        <v>3.91</v>
      </c>
      <c r="ET41" s="36">
        <f t="shared" ca="1" si="30"/>
        <v>1.67</v>
      </c>
      <c r="EU41" s="36">
        <f t="shared" ca="1" si="30"/>
        <v>2.1</v>
      </c>
      <c r="EV41" s="36">
        <f t="shared" ca="1" si="30"/>
        <v>4.71</v>
      </c>
      <c r="EW41" s="36">
        <f t="shared" ca="1" si="30"/>
        <v>2.97</v>
      </c>
      <c r="EX41" s="36">
        <f t="shared" ca="1" si="30"/>
        <v>1.9</v>
      </c>
      <c r="EY41" s="36">
        <f t="shared" ca="1" si="30"/>
        <v>4.68</v>
      </c>
      <c r="EZ41" s="36">
        <f t="shared" ca="1" si="30"/>
        <v>4.79</v>
      </c>
      <c r="FA41" s="36">
        <f t="shared" ca="1" si="30"/>
        <v>0.08</v>
      </c>
      <c r="FB41" s="36">
        <f t="shared" ca="1" si="30"/>
        <v>2.4700000000000002</v>
      </c>
      <c r="FC41" s="36">
        <f t="shared" ca="1" si="30"/>
        <v>3.17</v>
      </c>
      <c r="FD41" s="36">
        <f t="shared" ca="1" si="30"/>
        <v>2.57</v>
      </c>
      <c r="FE41" s="36">
        <f t="shared" ca="1" si="30"/>
        <v>3.98</v>
      </c>
      <c r="FF41" s="36">
        <f t="shared" ca="1" si="30"/>
        <v>4.51</v>
      </c>
      <c r="FG41" s="36">
        <f t="shared" ca="1" si="30"/>
        <v>2.89</v>
      </c>
      <c r="FH41" s="36">
        <f t="shared" ca="1" si="30"/>
        <v>0.57999999999999996</v>
      </c>
      <c r="FI41" s="36">
        <f t="shared" ca="1" si="30"/>
        <v>3.15</v>
      </c>
      <c r="FJ41" s="36">
        <f t="shared" ca="1" si="30"/>
        <v>2.5</v>
      </c>
      <c r="FK41" s="36">
        <f t="shared" ca="1" si="30"/>
        <v>0.98</v>
      </c>
      <c r="FL41" s="36">
        <f t="shared" ca="1" si="30"/>
        <v>4.25</v>
      </c>
      <c r="FM41" s="36">
        <f t="shared" ca="1" si="30"/>
        <v>2.81</v>
      </c>
    </row>
    <row r="42" spans="144:169" ht="15.75">
      <c r="EN42" s="37" t="s">
        <v>49</v>
      </c>
      <c r="EO42" t="str">
        <f>EO38</f>
        <v>Cat 1 Flex</v>
      </c>
      <c r="EP42" s="36">
        <f t="shared" ca="1" si="30"/>
        <v>4.66</v>
      </c>
      <c r="EQ42" s="36">
        <f t="shared" ca="1" si="30"/>
        <v>4.47</v>
      </c>
      <c r="ER42" s="36">
        <f t="shared" ca="1" si="30"/>
        <v>0.19</v>
      </c>
      <c r="ES42" s="36">
        <f t="shared" ca="1" si="30"/>
        <v>0.3</v>
      </c>
      <c r="ET42" s="36">
        <f t="shared" ca="1" si="30"/>
        <v>3.66</v>
      </c>
      <c r="EU42" s="36">
        <f t="shared" ca="1" si="30"/>
        <v>0.85</v>
      </c>
      <c r="EV42" s="36">
        <f t="shared" ca="1" si="30"/>
        <v>3.54</v>
      </c>
      <c r="EW42" s="36">
        <f t="shared" ca="1" si="30"/>
        <v>4.46</v>
      </c>
      <c r="EX42" s="36">
        <f t="shared" ca="1" si="30"/>
        <v>2.63</v>
      </c>
      <c r="EY42" s="36">
        <f t="shared" ca="1" si="30"/>
        <v>1.1100000000000001</v>
      </c>
      <c r="EZ42" s="36">
        <f t="shared" ca="1" si="30"/>
        <v>1.91</v>
      </c>
      <c r="FA42" s="36">
        <f t="shared" ca="1" si="30"/>
        <v>4.07</v>
      </c>
      <c r="FB42" s="36">
        <f t="shared" ca="1" si="30"/>
        <v>1.08</v>
      </c>
      <c r="FC42" s="36">
        <f t="shared" ca="1" si="30"/>
        <v>0.16</v>
      </c>
      <c r="FD42" s="36">
        <f t="shared" ca="1" si="30"/>
        <v>3.73</v>
      </c>
      <c r="FE42" s="36">
        <f t="shared" ca="1" si="30"/>
        <v>1.63</v>
      </c>
      <c r="FF42" s="36">
        <f t="shared" ca="1" si="30"/>
        <v>4.5599999999999996</v>
      </c>
      <c r="FG42" s="36">
        <f t="shared" ca="1" si="30"/>
        <v>0.75</v>
      </c>
      <c r="FH42" s="36">
        <f t="shared" ca="1" si="30"/>
        <v>1.42</v>
      </c>
      <c r="FI42" s="36">
        <f t="shared" ca="1" si="30"/>
        <v>4.03</v>
      </c>
      <c r="FJ42" s="36">
        <f t="shared" ca="1" si="30"/>
        <v>5</v>
      </c>
      <c r="FK42" s="36">
        <f t="shared" ca="1" si="30"/>
        <v>2.38</v>
      </c>
      <c r="FL42" s="36">
        <f t="shared" ca="1" si="30"/>
        <v>3.15</v>
      </c>
      <c r="FM42" s="36">
        <f t="shared" ca="1" si="30"/>
        <v>3.56</v>
      </c>
    </row>
    <row r="43" spans="144:169" ht="15.75">
      <c r="EN43" t="str">
        <f>$EN$42</f>
        <v>System</v>
      </c>
      <c r="EO43" t="str">
        <f t="shared" ref="EO43:EO45" si="32">EO39</f>
        <v>Cat 2 Flex</v>
      </c>
      <c r="EP43" s="36">
        <f t="shared" ca="1" si="30"/>
        <v>3.53</v>
      </c>
      <c r="EQ43" s="36">
        <f t="shared" ca="1" si="30"/>
        <v>2.4700000000000002</v>
      </c>
      <c r="ER43" s="36">
        <f t="shared" ca="1" si="30"/>
        <v>0.28999999999999998</v>
      </c>
      <c r="ES43" s="36">
        <f t="shared" ca="1" si="30"/>
        <v>0.53</v>
      </c>
      <c r="ET43" s="36">
        <f t="shared" ca="1" si="30"/>
        <v>3.47</v>
      </c>
      <c r="EU43" s="36">
        <f t="shared" ca="1" si="30"/>
        <v>2.15</v>
      </c>
      <c r="EV43" s="36">
        <f t="shared" ca="1" si="30"/>
        <v>4.05</v>
      </c>
      <c r="EW43" s="36">
        <f t="shared" ca="1" si="30"/>
        <v>2.4900000000000002</v>
      </c>
      <c r="EX43" s="36">
        <f t="shared" ca="1" si="30"/>
        <v>2.44</v>
      </c>
      <c r="EY43" s="36">
        <f t="shared" ca="1" si="30"/>
        <v>2.1800000000000002</v>
      </c>
      <c r="EZ43" s="36">
        <f t="shared" ca="1" si="30"/>
        <v>4.6100000000000003</v>
      </c>
      <c r="FA43" s="36">
        <f t="shared" ca="1" si="30"/>
        <v>4.96</v>
      </c>
      <c r="FB43" s="36">
        <f t="shared" ca="1" si="30"/>
        <v>1.1000000000000001</v>
      </c>
      <c r="FC43" s="36">
        <f t="shared" ca="1" si="30"/>
        <v>0.91</v>
      </c>
      <c r="FD43" s="36">
        <f t="shared" ca="1" si="30"/>
        <v>1.73</v>
      </c>
      <c r="FE43" s="36">
        <f t="shared" ca="1" si="30"/>
        <v>2.8</v>
      </c>
      <c r="FF43" s="36">
        <f t="shared" ca="1" si="30"/>
        <v>4.9000000000000004</v>
      </c>
      <c r="FG43" s="36">
        <f t="shared" ca="1" si="30"/>
        <v>2.98</v>
      </c>
      <c r="FH43" s="36">
        <f t="shared" ca="1" si="30"/>
        <v>3.22</v>
      </c>
      <c r="FI43" s="36">
        <f t="shared" ca="1" si="30"/>
        <v>3.3</v>
      </c>
      <c r="FJ43" s="36">
        <f t="shared" ca="1" si="30"/>
        <v>3.72</v>
      </c>
      <c r="FK43" s="36">
        <f t="shared" ca="1" si="30"/>
        <v>2.33</v>
      </c>
      <c r="FL43" s="36">
        <f t="shared" ca="1" si="30"/>
        <v>2.82</v>
      </c>
      <c r="FM43" s="36">
        <f t="shared" ca="1" si="30"/>
        <v>3.1</v>
      </c>
    </row>
    <row r="44" spans="144:169" ht="15.75">
      <c r="EN44" t="str">
        <f t="shared" ref="EN44:EN45" si="33">$EN$42</f>
        <v>System</v>
      </c>
      <c r="EO44" t="str">
        <f t="shared" si="32"/>
        <v>Cat 3 Flex</v>
      </c>
      <c r="EP44" s="36">
        <f t="shared" ca="1" si="30"/>
        <v>1.92</v>
      </c>
      <c r="EQ44" s="36">
        <f t="shared" ca="1" si="30"/>
        <v>1.76</v>
      </c>
      <c r="ER44" s="36">
        <f t="shared" ca="1" si="30"/>
        <v>1.38</v>
      </c>
      <c r="ES44" s="36">
        <f t="shared" ca="1" si="30"/>
        <v>3.17</v>
      </c>
      <c r="ET44" s="36">
        <f t="shared" ca="1" si="30"/>
        <v>0.01</v>
      </c>
      <c r="EU44" s="36">
        <f t="shared" ca="1" si="30"/>
        <v>2.09</v>
      </c>
      <c r="EV44" s="36">
        <f t="shared" ca="1" si="30"/>
        <v>4.6500000000000004</v>
      </c>
      <c r="EW44" s="36">
        <f t="shared" ca="1" si="30"/>
        <v>3.67</v>
      </c>
      <c r="EX44" s="36">
        <f t="shared" ca="1" si="30"/>
        <v>3.1</v>
      </c>
      <c r="EY44" s="36">
        <f t="shared" ca="1" si="30"/>
        <v>0.99</v>
      </c>
      <c r="EZ44" s="36">
        <f t="shared" ca="1" si="30"/>
        <v>5</v>
      </c>
      <c r="FA44" s="36">
        <f t="shared" ca="1" si="30"/>
        <v>2.21</v>
      </c>
      <c r="FB44" s="36">
        <f t="shared" ca="1" si="30"/>
        <v>1.83</v>
      </c>
      <c r="FC44" s="36">
        <f t="shared" ca="1" si="30"/>
        <v>1.63</v>
      </c>
      <c r="FD44" s="36">
        <f t="shared" ca="1" si="30"/>
        <v>3.33</v>
      </c>
      <c r="FE44" s="36">
        <f t="shared" ca="1" si="30"/>
        <v>4.6500000000000004</v>
      </c>
      <c r="FF44" s="36">
        <f t="shared" ca="1" si="30"/>
        <v>1.41</v>
      </c>
      <c r="FG44" s="36">
        <f t="shared" ca="1" si="30"/>
        <v>4.13</v>
      </c>
      <c r="FH44" s="36">
        <f t="shared" ca="1" si="30"/>
        <v>4.08</v>
      </c>
      <c r="FI44" s="36">
        <f t="shared" ca="1" si="30"/>
        <v>1.88</v>
      </c>
      <c r="FJ44" s="36">
        <f t="shared" ca="1" si="30"/>
        <v>0.79</v>
      </c>
      <c r="FK44" s="36">
        <f t="shared" ca="1" si="30"/>
        <v>3.16</v>
      </c>
      <c r="FL44" s="36">
        <f t="shared" ca="1" si="30"/>
        <v>3.63</v>
      </c>
      <c r="FM44" s="36">
        <f t="shared" ca="1" si="30"/>
        <v>1.2</v>
      </c>
    </row>
    <row r="45" spans="144:169" ht="15.75">
      <c r="EN45" t="str">
        <f t="shared" si="33"/>
        <v>System</v>
      </c>
      <c r="EO45" t="str">
        <f t="shared" si="32"/>
        <v>No Flex</v>
      </c>
      <c r="EP45" s="36">
        <f t="shared" ca="1" si="30"/>
        <v>1.65</v>
      </c>
      <c r="EQ45" s="36">
        <f t="shared" ca="1" si="30"/>
        <v>0.79</v>
      </c>
      <c r="ER45" s="36">
        <f t="shared" ca="1" si="30"/>
        <v>4.3600000000000003</v>
      </c>
      <c r="ES45" s="36">
        <f t="shared" ca="1" si="30"/>
        <v>4.2</v>
      </c>
      <c r="ET45" s="36">
        <f t="shared" ca="1" si="30"/>
        <v>2.16</v>
      </c>
      <c r="EU45" s="36">
        <f t="shared" ca="1" si="30"/>
        <v>2.46</v>
      </c>
      <c r="EV45" s="36">
        <f t="shared" ca="1" si="30"/>
        <v>2.86</v>
      </c>
      <c r="EW45" s="36">
        <f t="shared" ca="1" si="30"/>
        <v>4.92</v>
      </c>
      <c r="EX45" s="36">
        <f t="shared" ca="1" si="30"/>
        <v>4.71</v>
      </c>
      <c r="EY45" s="36">
        <f t="shared" ca="1" si="30"/>
        <v>0.89</v>
      </c>
      <c r="EZ45" s="36">
        <f t="shared" ca="1" si="30"/>
        <v>4.7</v>
      </c>
      <c r="FA45" s="36">
        <f t="shared" ca="1" si="30"/>
        <v>2.72</v>
      </c>
      <c r="FB45" s="36">
        <f t="shared" ca="1" si="30"/>
        <v>2.84</v>
      </c>
      <c r="FC45" s="36">
        <f t="shared" ca="1" si="30"/>
        <v>1.1599999999999999</v>
      </c>
      <c r="FD45" s="36">
        <f t="shared" ca="1" si="30"/>
        <v>4.9400000000000004</v>
      </c>
      <c r="FE45" s="36">
        <f t="shared" ca="1" si="30"/>
        <v>4.68</v>
      </c>
      <c r="FF45" s="36">
        <f t="shared" ca="1" si="30"/>
        <v>4.01</v>
      </c>
      <c r="FG45" s="36">
        <f t="shared" ca="1" si="30"/>
        <v>4.97</v>
      </c>
      <c r="FH45" s="36">
        <f t="shared" ca="1" si="30"/>
        <v>1.65</v>
      </c>
      <c r="FI45" s="36">
        <f t="shared" ca="1" si="30"/>
        <v>4.96</v>
      </c>
      <c r="FJ45" s="36">
        <f t="shared" ca="1" si="30"/>
        <v>1.92</v>
      </c>
      <c r="FK45" s="36">
        <f t="shared" ca="1" si="30"/>
        <v>4.43</v>
      </c>
      <c r="FL45" s="36">
        <f t="shared" ca="1" si="30"/>
        <v>3.75</v>
      </c>
      <c r="FM45" s="36">
        <f t="shared" ca="1" si="30"/>
        <v>1.17</v>
      </c>
    </row>
    <row r="46" spans="144:169"/>
    <row r="47" spans="144:169"/>
    <row r="48" spans="144:169"/>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sheetData>
  <sortState ref="A9:II56">
    <sortCondition ref="GR9:GR56"/>
  </sortState>
  <mergeCells count="26">
    <mergeCell ref="GC9:GN9"/>
    <mergeCell ref="AF9:AQ9"/>
    <mergeCell ref="AR9:BC9"/>
    <mergeCell ref="FQ8:GN8"/>
    <mergeCell ref="B6:C8"/>
    <mergeCell ref="FB9:FM9"/>
    <mergeCell ref="B9:W9"/>
    <mergeCell ref="AF8:BC8"/>
    <mergeCell ref="DD9:DJ9"/>
    <mergeCell ref="FQ9:GB9"/>
    <mergeCell ref="GQ9:GR9"/>
    <mergeCell ref="EP37:FM37"/>
    <mergeCell ref="Y9:AD9"/>
    <mergeCell ref="DD2:DE2"/>
    <mergeCell ref="BE9:BP9"/>
    <mergeCell ref="BQ9:CB9"/>
    <mergeCell ref="BE8:CC8"/>
    <mergeCell ref="CE8:DB8"/>
    <mergeCell ref="CE9:CP9"/>
    <mergeCell ref="CQ9:DB9"/>
    <mergeCell ref="DD3:DI3"/>
    <mergeCell ref="DM8:EL8"/>
    <mergeCell ref="DM9:DX9"/>
    <mergeCell ref="DY9:EJ9"/>
    <mergeCell ref="EP8:FM8"/>
    <mergeCell ref="EP9:FA9"/>
  </mergeCells>
  <conditionalFormatting sqref="GP2:GP4">
    <cfRule type="expression" dxfId="7" priority="42">
      <formula>$AC2="Yes"</formula>
    </cfRule>
  </conditionalFormatting>
  <conditionalFormatting sqref="DF12:DF31">
    <cfRule type="cellIs" dxfId="6" priority="7" operator="equal">
      <formula>"YES"</formula>
    </cfRule>
  </conditionalFormatting>
  <conditionalFormatting sqref="DE12:DE31">
    <cfRule type="cellIs" dxfId="5" priority="6" operator="equal">
      <formula>"YES"</formula>
    </cfRule>
  </conditionalFormatting>
  <conditionalFormatting sqref="DD12:DD31">
    <cfRule type="cellIs" dxfId="4" priority="5" operator="equal">
      <formula>"YES"</formula>
    </cfRule>
  </conditionalFormatting>
  <conditionalFormatting sqref="DG12:DG31">
    <cfRule type="cellIs" dxfId="3" priority="4" operator="equal">
      <formula>"No"</formula>
    </cfRule>
  </conditionalFormatting>
  <conditionalFormatting sqref="C13:C31">
    <cfRule type="expression" dxfId="2" priority="3">
      <formula>$AC13="Yes"</formula>
    </cfRule>
  </conditionalFormatting>
  <conditionalFormatting sqref="D12:D31">
    <cfRule type="expression" dxfId="1" priority="2">
      <formula>$AC12="Yes"</formula>
    </cfRule>
  </conditionalFormatting>
  <conditionalFormatting sqref="C12">
    <cfRule type="expression" dxfId="0" priority="1">
      <formula>$AC12="Yes"</formula>
    </cfRule>
  </conditionalFormatting>
  <conditionalFormatting sqref="GR12:GR31">
    <cfRule type="colorScale" priority="59">
      <colorScale>
        <cfvo type="min"/>
        <cfvo type="percentile" val="50"/>
        <cfvo type="max"/>
        <color rgb="FF5A8AC6"/>
        <color rgb="FFFCFCFF"/>
        <color rgb="FFF8696B"/>
      </colorScale>
    </cfRule>
  </conditionalFormatting>
  <dataValidations count="2">
    <dataValidation type="custom" showInputMessage="1" showErrorMessage="1" errorTitle="Input Restricted" error="Value Must Be Between 1 and 20 and monotonically increasing or the same as the previous bid number" promptTitle="Input Restricted" prompt="Value Must Be Between 1 and 20 and monotonically increasing or the same as the previous bid number" sqref="C13:C31">
      <formula1>AND(C13&gt;=1,C13&lt;=20,OR(C13=C12+1,C13=C12))</formula1>
    </dataValidation>
    <dataValidation errorTitle="Input Restricted" error="Value Must Be Between 1 and 20" promptTitle="Input Restricted" prompt="Value Must Be Between 1 and 20" sqref="D13:D31 C12"/>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796334F2A4ED46BE259D3EEFE6C2DB" ma:contentTypeVersion="0" ma:contentTypeDescription="Create a new document." ma:contentTypeScope="" ma:versionID="0c5006db94f4ca42894b898207831f8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4C6ABF-7EC5-456B-A8AE-73A9D5D7B7B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30C355C-0A71-4869-B4F8-15E82C4F74CB}">
  <ds:schemaRefs>
    <ds:schemaRef ds:uri="http://schemas.microsoft.com/sharepoint/v3/contenttype/forms"/>
  </ds:schemaRefs>
</ds:datastoreItem>
</file>

<file path=customXml/itemProps3.xml><?xml version="1.0" encoding="utf-8"?>
<ds:datastoreItem xmlns:ds="http://schemas.openxmlformats.org/officeDocument/2006/customXml" ds:itemID="{F49259E9-27E3-4A5B-A462-77709F475B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2018DRAMEvaluationExample</vt:lpstr>
    </vt:vector>
  </TitlesOfParts>
  <Company>Sempra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Bierman, Evan M. - E&amp;FP</dc:creator>
  <cp:lastModifiedBy>Bierman, Evan M. - E&amp;FP</cp:lastModifiedBy>
  <dcterms:created xsi:type="dcterms:W3CDTF">2016-04-18T23:14:36Z</dcterms:created>
  <dcterms:modified xsi:type="dcterms:W3CDTF">2017-03-16T18:03:50Z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0x010100DC796334F2A4ED46BE259D3EEFE6C2DB</vt:lpwstr>
  </property>
</Properties>
</file>