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45" yWindow="-195" windowWidth="15480" windowHeight="7425"/>
  </bookViews>
  <sheets>
    <sheet name="PROJECT INFORMATION" sheetId="2" r:id="rId1"/>
    <sheet name="PRICING" sheetId="6" r:id="rId2"/>
    <sheet name="TYPICAL PROFILE" sheetId="4" r:id="rId3"/>
    <sheet name="DISPATCH" sheetId="8" r:id="rId4"/>
    <sheet name="Deliverability Calculation" sheetId="9" r:id="rId5"/>
    <sheet name="METADATA" sheetId="7" state="hidden" r:id="rId6"/>
  </sheets>
  <externalReferences>
    <externalReference r:id="rId7"/>
    <externalReference r:id="rId8"/>
  </externalReferences>
  <definedNames>
    <definedName name="_CBO1">#REF!</definedName>
    <definedName name="_MWH1">#REF!</definedName>
    <definedName name="AccountTypeRef">[1]Validations!$G$2:$G$21</definedName>
    <definedName name="AccountTypes">[1]Validations!$H$1:$U$1</definedName>
    <definedName name="BaseDate">'[1]Project Assumptions'!$J$13</definedName>
    <definedName name="CBO_YR">#REF!</definedName>
    <definedName name="DD_Pricing">PRICING!$S$38:$T$38</definedName>
    <definedName name="MPRYear">[2]CF_Inputs!$E$4</definedName>
    <definedName name="PeriodNumbers">'[1]Project Assumptions'!$J$1:$DZ$1</definedName>
    <definedName name="Periods">'[1]Project Assumptions'!$J$14</definedName>
    <definedName name="PlanningHorizon">'[1]Project Assumptions'!$J$11</definedName>
    <definedName name="PlantTypeRef">[1]Validations!$A$2:$A$11</definedName>
    <definedName name="PlantTypes">[1]Validations!$B$1:$E$1</definedName>
    <definedName name="_xlnm.Print_Area" localSheetId="3">DISPATCH!$A$1:$P$50</definedName>
    <definedName name="_xlnm.Print_Area" localSheetId="1">PRICING!$A$1:$AA$77</definedName>
    <definedName name="RESORG_LIST_RNG">METADATA!$C$4:$C$7</definedName>
    <definedName name="TECH_LIST_RNG">METADATA!$B$4:$B$10</definedName>
    <definedName name="TotalNoPeriods">'[1]Project Assumptions'!$I$1</definedName>
    <definedName name="TrueFalse">'[1]Project Assumptions'!$EC$2:$EC$3</definedName>
    <definedName name="ValidationCapitalTypes">'[1]Project Assumptions'!$ED$2:$ED$4</definedName>
    <definedName name="ValidationCompany">'[1]Project Assumptions'!$EB$2:$EB$3</definedName>
  </definedNames>
  <calcPr calcId="125725"/>
</workbook>
</file>

<file path=xl/calcChain.xml><?xml version="1.0" encoding="utf-8"?>
<calcChain xmlns="http://schemas.openxmlformats.org/spreadsheetml/2006/main">
  <c r="C30" i="6"/>
  <c r="P33"/>
  <c r="P35" s="1"/>
  <c r="P26"/>
  <c r="P31"/>
  <c r="G18" i="9"/>
  <c r="D18"/>
  <c r="S40" i="6"/>
  <c r="X40" s="1"/>
  <c r="J18" i="9" l="1"/>
  <c r="V40" i="6"/>
  <c r="Z40"/>
  <c r="U40"/>
  <c r="W40"/>
  <c r="Y40"/>
  <c r="X44"/>
  <c r="X45"/>
  <c r="X46"/>
  <c r="X47"/>
  <c r="X48"/>
  <c r="X49"/>
  <c r="X50"/>
  <c r="X51"/>
  <c r="X52"/>
  <c r="X53"/>
  <c r="X54"/>
  <c r="X55"/>
  <c r="X56"/>
  <c r="X57"/>
  <c r="X58"/>
  <c r="X59"/>
  <c r="X60"/>
  <c r="X61"/>
  <c r="X62"/>
  <c r="X63"/>
  <c r="X64"/>
  <c r="X65"/>
  <c r="X66"/>
  <c r="X67"/>
  <c r="X68"/>
  <c r="X69"/>
  <c r="X70"/>
  <c r="X71"/>
  <c r="X72"/>
  <c r="X43"/>
  <c r="B43"/>
  <c r="C43" s="1"/>
  <c r="E184" i="4"/>
  <c r="C22" i="6"/>
  <c r="C19"/>
  <c r="C18"/>
  <c r="C23"/>
  <c r="A10" i="4"/>
  <c r="P183"/>
  <c r="O183"/>
  <c r="N183"/>
  <c r="M183"/>
  <c r="L183"/>
  <c r="K183"/>
  <c r="J183"/>
  <c r="I183"/>
  <c r="H183"/>
  <c r="H188" s="1"/>
  <c r="G183"/>
  <c r="F183"/>
  <c r="E183"/>
  <c r="M193" s="1"/>
  <c r="O185"/>
  <c r="M185"/>
  <c r="J185"/>
  <c r="H185"/>
  <c r="F185"/>
  <c r="P185"/>
  <c r="N185"/>
  <c r="L185"/>
  <c r="K185"/>
  <c r="I185"/>
  <c r="G185"/>
  <c r="E185"/>
  <c r="P184"/>
  <c r="O184"/>
  <c r="N184"/>
  <c r="M184"/>
  <c r="L184"/>
  <c r="K184"/>
  <c r="J184"/>
  <c r="I184"/>
  <c r="H184"/>
  <c r="G184"/>
  <c r="F184"/>
  <c r="J26" i="8"/>
  <c r="J27"/>
  <c r="J28"/>
  <c r="AB72" i="6"/>
  <c r="AB71"/>
  <c r="AB70"/>
  <c r="AB69"/>
  <c r="AB68"/>
  <c r="AB67"/>
  <c r="AB66"/>
  <c r="AB65"/>
  <c r="AB64"/>
  <c r="AB63"/>
  <c r="AB62"/>
  <c r="AB61"/>
  <c r="AB60"/>
  <c r="AB59"/>
  <c r="AB58"/>
  <c r="AB57"/>
  <c r="AB56"/>
  <c r="AB55"/>
  <c r="AB54"/>
  <c r="AB53"/>
  <c r="AB52"/>
  <c r="AB51"/>
  <c r="AB50"/>
  <c r="AB49"/>
  <c r="AB48"/>
  <c r="AB47"/>
  <c r="AB46"/>
  <c r="AB45"/>
  <c r="AB44"/>
  <c r="AB43"/>
  <c r="U38"/>
  <c r="B15" i="4"/>
  <c r="D15"/>
  <c r="D16" s="1"/>
  <c r="D17" s="1"/>
  <c r="D18" s="1"/>
  <c r="B16"/>
  <c r="B17" s="1"/>
  <c r="B18" s="1"/>
  <c r="B19" s="1"/>
  <c r="D19"/>
  <c r="B20"/>
  <c r="B21" s="1"/>
  <c r="B22" s="1"/>
  <c r="B23" s="1"/>
  <c r="D20"/>
  <c r="D21" s="1"/>
  <c r="D22" s="1"/>
  <c r="D23" s="1"/>
  <c r="B24"/>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161" s="1"/>
  <c r="B162" s="1"/>
  <c r="B163" s="1"/>
  <c r="B164" s="1"/>
  <c r="B165" s="1"/>
  <c r="B166" s="1"/>
  <c r="B167" s="1"/>
  <c r="B168" s="1"/>
  <c r="B169" s="1"/>
  <c r="B170" s="1"/>
  <c r="B171" s="1"/>
  <c r="B172" s="1"/>
  <c r="B173" s="1"/>
  <c r="B174" s="1"/>
  <c r="B175" s="1"/>
  <c r="B176" s="1"/>
  <c r="B177" s="1"/>
  <c r="B178" s="1"/>
  <c r="B179" s="1"/>
  <c r="B180" s="1"/>
  <c r="B181" s="1"/>
  <c r="D24"/>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D110" s="1"/>
  <c r="D111" s="1"/>
  <c r="D112" s="1"/>
  <c r="D113" s="1"/>
  <c r="D114" s="1"/>
  <c r="D115" s="1"/>
  <c r="D116" s="1"/>
  <c r="D117" s="1"/>
  <c r="D118" s="1"/>
  <c r="D119" s="1"/>
  <c r="D120" s="1"/>
  <c r="D121" s="1"/>
  <c r="D122" s="1"/>
  <c r="D123" s="1"/>
  <c r="D124" s="1"/>
  <c r="D125" s="1"/>
  <c r="D126" s="1"/>
  <c r="D127" s="1"/>
  <c r="D128" s="1"/>
  <c r="D129" s="1"/>
  <c r="D130" s="1"/>
  <c r="D131" s="1"/>
  <c r="D132" s="1"/>
  <c r="D133" s="1"/>
  <c r="D134" s="1"/>
  <c r="D135" s="1"/>
  <c r="D136" s="1"/>
  <c r="D137" s="1"/>
  <c r="D138" s="1"/>
  <c r="D139" s="1"/>
  <c r="D140" s="1"/>
  <c r="D141" s="1"/>
  <c r="D142" s="1"/>
  <c r="D143" s="1"/>
  <c r="D144" s="1"/>
  <c r="D145" s="1"/>
  <c r="D146" s="1"/>
  <c r="D147" s="1"/>
  <c r="D148" s="1"/>
  <c r="D149" s="1"/>
  <c r="D150" s="1"/>
  <c r="D151" s="1"/>
  <c r="D152" s="1"/>
  <c r="D153" s="1"/>
  <c r="D154" s="1"/>
  <c r="D155" s="1"/>
  <c r="D156" s="1"/>
  <c r="D157" s="1"/>
  <c r="D158" s="1"/>
  <c r="D159" s="1"/>
  <c r="D160" s="1"/>
  <c r="D161" s="1"/>
  <c r="D162" s="1"/>
  <c r="D163" s="1"/>
  <c r="D164" s="1"/>
  <c r="D165" s="1"/>
  <c r="D166" s="1"/>
  <c r="D167" s="1"/>
  <c r="D168" s="1"/>
  <c r="D169" s="1"/>
  <c r="D170" s="1"/>
  <c r="D171" s="1"/>
  <c r="D172" s="1"/>
  <c r="D173" s="1"/>
  <c r="D174" s="1"/>
  <c r="D175" s="1"/>
  <c r="D176" s="1"/>
  <c r="D177" s="1"/>
  <c r="D178" s="1"/>
  <c r="D179" s="1"/>
  <c r="D180" s="1"/>
  <c r="D181" s="1"/>
  <c r="F186"/>
  <c r="G186"/>
  <c r="I186"/>
  <c r="F188"/>
  <c r="J188"/>
  <c r="I189"/>
  <c r="H190"/>
  <c r="P190"/>
  <c r="L191"/>
  <c r="M192"/>
  <c r="N193"/>
  <c r="I188"/>
  <c r="H189"/>
  <c r="K193"/>
  <c r="M191"/>
  <c r="N192"/>
  <c r="G189"/>
  <c r="F190"/>
  <c r="J190"/>
  <c r="L193"/>
  <c r="K186"/>
  <c r="E190"/>
  <c r="E189"/>
  <c r="Q183"/>
  <c r="P186" l="1"/>
  <c r="E188"/>
  <c r="L33" i="6"/>
  <c r="L35" s="1"/>
  <c r="AD22" i="9"/>
  <c r="AF22" s="1"/>
  <c r="O22"/>
  <c r="J189" i="4"/>
  <c r="L192"/>
  <c r="N191"/>
  <c r="P188"/>
  <c r="K192"/>
  <c r="P189"/>
  <c r="F189"/>
  <c r="I190"/>
  <c r="K191"/>
  <c r="O188"/>
  <c r="E22" i="9"/>
  <c r="E23" s="1"/>
  <c r="Y22"/>
  <c r="Y23" s="1"/>
  <c r="J22"/>
  <c r="L22" s="1"/>
  <c r="T22"/>
  <c r="T58" s="1"/>
  <c r="V58" s="1"/>
  <c r="W72" i="6"/>
  <c r="W70"/>
  <c r="W68"/>
  <c r="W66"/>
  <c r="W64"/>
  <c r="W62"/>
  <c r="W60"/>
  <c r="W58"/>
  <c r="W56"/>
  <c r="W54"/>
  <c r="W52"/>
  <c r="W50"/>
  <c r="W48"/>
  <c r="W46"/>
  <c r="W44"/>
  <c r="W71"/>
  <c r="W69"/>
  <c r="W67"/>
  <c r="W65"/>
  <c r="W63"/>
  <c r="W61"/>
  <c r="W59"/>
  <c r="W57"/>
  <c r="W55"/>
  <c r="W53"/>
  <c r="W51"/>
  <c r="W49"/>
  <c r="W47"/>
  <c r="W45"/>
  <c r="W43"/>
  <c r="Y71"/>
  <c r="Y69"/>
  <c r="Y67"/>
  <c r="Y65"/>
  <c r="Y63"/>
  <c r="Y61"/>
  <c r="Y59"/>
  <c r="Y57"/>
  <c r="Y55"/>
  <c r="Y53"/>
  <c r="Y51"/>
  <c r="Y49"/>
  <c r="Y47"/>
  <c r="Y45"/>
  <c r="Y43"/>
  <c r="Y72"/>
  <c r="Y70"/>
  <c r="Y68"/>
  <c r="Y66"/>
  <c r="Y64"/>
  <c r="Y62"/>
  <c r="Y60"/>
  <c r="Y58"/>
  <c r="Y56"/>
  <c r="Y54"/>
  <c r="Y52"/>
  <c r="Y50"/>
  <c r="Y48"/>
  <c r="Y46"/>
  <c r="Y44"/>
  <c r="V71"/>
  <c r="V69"/>
  <c r="V67"/>
  <c r="V65"/>
  <c r="V63"/>
  <c r="V61"/>
  <c r="V59"/>
  <c r="V57"/>
  <c r="V55"/>
  <c r="V53"/>
  <c r="V51"/>
  <c r="V49"/>
  <c r="V47"/>
  <c r="V45"/>
  <c r="V43"/>
  <c r="V72"/>
  <c r="V70"/>
  <c r="V68"/>
  <c r="V66"/>
  <c r="V64"/>
  <c r="V62"/>
  <c r="V60"/>
  <c r="V58"/>
  <c r="V56"/>
  <c r="V54"/>
  <c r="V52"/>
  <c r="V50"/>
  <c r="V48"/>
  <c r="V46"/>
  <c r="V44"/>
  <c r="Z71"/>
  <c r="Z69"/>
  <c r="Z67"/>
  <c r="Z65"/>
  <c r="Z63"/>
  <c r="Z61"/>
  <c r="Z59"/>
  <c r="Z57"/>
  <c r="Z55"/>
  <c r="Z53"/>
  <c r="Z51"/>
  <c r="Z49"/>
  <c r="Z47"/>
  <c r="Z45"/>
  <c r="Z43"/>
  <c r="Z72"/>
  <c r="Z70"/>
  <c r="Z68"/>
  <c r="Z66"/>
  <c r="Z64"/>
  <c r="Z62"/>
  <c r="Z60"/>
  <c r="Z58"/>
  <c r="Z56"/>
  <c r="Z54"/>
  <c r="Z52"/>
  <c r="Z50"/>
  <c r="Z48"/>
  <c r="Z46"/>
  <c r="Z44"/>
  <c r="U71"/>
  <c r="U69"/>
  <c r="U67"/>
  <c r="U65"/>
  <c r="U63"/>
  <c r="U61"/>
  <c r="U59"/>
  <c r="U57"/>
  <c r="U55"/>
  <c r="U53"/>
  <c r="U51"/>
  <c r="U49"/>
  <c r="U47"/>
  <c r="U45"/>
  <c r="U43"/>
  <c r="U72"/>
  <c r="U70"/>
  <c r="U68"/>
  <c r="U66"/>
  <c r="U64"/>
  <c r="U62"/>
  <c r="U60"/>
  <c r="U58"/>
  <c r="U56"/>
  <c r="U54"/>
  <c r="U52"/>
  <c r="U50"/>
  <c r="U48"/>
  <c r="U46"/>
  <c r="U44"/>
  <c r="G188" i="4"/>
  <c r="G190"/>
  <c r="Q185"/>
  <c r="L186"/>
  <c r="H186"/>
  <c r="O186"/>
  <c r="N186"/>
  <c r="E186"/>
  <c r="E196"/>
  <c r="J186"/>
  <c r="J196"/>
  <c r="K59" i="6" s="1"/>
  <c r="D38" i="9" s="1"/>
  <c r="D74" s="1"/>
  <c r="I196" i="4"/>
  <c r="K45" i="6"/>
  <c r="D24" i="9" s="1"/>
  <c r="D60" s="1"/>
  <c r="K69" i="6"/>
  <c r="D48" i="9" s="1"/>
  <c r="D84" s="1"/>
  <c r="M186" i="4"/>
  <c r="K64" i="6"/>
  <c r="D43" i="9" s="1"/>
  <c r="D79" s="1"/>
  <c r="O189" i="4"/>
  <c r="F196" s="1"/>
  <c r="K55" i="6"/>
  <c r="D34" i="9" s="1"/>
  <c r="D70" s="1"/>
  <c r="O190" i="4"/>
  <c r="K62" i="6"/>
  <c r="D41" i="9" s="1"/>
  <c r="D77" s="1"/>
  <c r="B44" i="6"/>
  <c r="C44" s="1"/>
  <c r="B45" s="1"/>
  <c r="C45" s="1"/>
  <c r="B46" s="1"/>
  <c r="C46" s="1"/>
  <c r="B47" s="1"/>
  <c r="C47" s="1"/>
  <c r="B48" s="1"/>
  <c r="C48" s="1"/>
  <c r="B49" s="1"/>
  <c r="C49" s="1"/>
  <c r="B50" s="1"/>
  <c r="C50" s="1"/>
  <c r="B51" s="1"/>
  <c r="C51" s="1"/>
  <c r="B52" s="1"/>
  <c r="C52" s="1"/>
  <c r="B53" s="1"/>
  <c r="C53" s="1"/>
  <c r="B54" s="1"/>
  <c r="C54" s="1"/>
  <c r="B55" s="1"/>
  <c r="C55" s="1"/>
  <c r="B56" s="1"/>
  <c r="C56" s="1"/>
  <c r="B57" s="1"/>
  <c r="C57" s="1"/>
  <c r="B58" s="1"/>
  <c r="C58" s="1"/>
  <c r="B59" s="1"/>
  <c r="C59" s="1"/>
  <c r="B60" s="1"/>
  <c r="C60" s="1"/>
  <c r="B61" s="1"/>
  <c r="C61" s="1"/>
  <c r="B62" s="1"/>
  <c r="C62" s="1"/>
  <c r="B63" s="1"/>
  <c r="C63" s="1"/>
  <c r="B64" s="1"/>
  <c r="C64" s="1"/>
  <c r="B65" s="1"/>
  <c r="C65" s="1"/>
  <c r="B66" s="1"/>
  <c r="C66" s="1"/>
  <c r="B67" s="1"/>
  <c r="C67" s="1"/>
  <c r="B68" s="1"/>
  <c r="C68" s="1"/>
  <c r="B69" s="1"/>
  <c r="C69" s="1"/>
  <c r="B70" s="1"/>
  <c r="C70" s="1"/>
  <c r="B71" s="1"/>
  <c r="C71" s="1"/>
  <c r="B72" s="1"/>
  <c r="C72" s="1"/>
  <c r="K53" l="1"/>
  <c r="D32" i="9" s="1"/>
  <c r="D68" s="1"/>
  <c r="AD58"/>
  <c r="AF58" s="1"/>
  <c r="AD23"/>
  <c r="AF23" s="1"/>
  <c r="O23"/>
  <c r="O58"/>
  <c r="Q58" s="1"/>
  <c r="G196" i="4"/>
  <c r="O60" i="6" s="1"/>
  <c r="I39" i="9" s="1"/>
  <c r="I75" s="1"/>
  <c r="K58" i="6"/>
  <c r="D37" i="9" s="1"/>
  <c r="D73" s="1"/>
  <c r="K72" i="6"/>
  <c r="D51" i="9" s="1"/>
  <c r="D87" s="1"/>
  <c r="H196" i="4"/>
  <c r="T23" i="9"/>
  <c r="T59" s="1"/>
  <c r="V59" s="1"/>
  <c r="E58"/>
  <c r="G58" s="1"/>
  <c r="G22"/>
  <c r="V22"/>
  <c r="Q22"/>
  <c r="J23"/>
  <c r="J24" s="1"/>
  <c r="J58"/>
  <c r="L58" s="1"/>
  <c r="AA22"/>
  <c r="Y58"/>
  <c r="AA58" s="1"/>
  <c r="AD59"/>
  <c r="AF59" s="1"/>
  <c r="Y59"/>
  <c r="AA59" s="1"/>
  <c r="Y24"/>
  <c r="AA23"/>
  <c r="E59"/>
  <c r="G59" s="1"/>
  <c r="E24"/>
  <c r="G23"/>
  <c r="P48" i="6"/>
  <c r="S27" i="9" s="1"/>
  <c r="S63" s="1"/>
  <c r="P63" i="6"/>
  <c r="S42" i="9" s="1"/>
  <c r="S78" s="1"/>
  <c r="P58" i="6"/>
  <c r="S37" i="9" s="1"/>
  <c r="S73" s="1"/>
  <c r="P62" i="6"/>
  <c r="S41" i="9" s="1"/>
  <c r="S77" s="1"/>
  <c r="P61" i="6"/>
  <c r="S40" i="9" s="1"/>
  <c r="S76" s="1"/>
  <c r="P64" i="6"/>
  <c r="S43" i="9" s="1"/>
  <c r="S79" s="1"/>
  <c r="P43" i="6"/>
  <c r="S22" i="9" s="1"/>
  <c r="S58" s="1"/>
  <c r="W58" s="1"/>
  <c r="P51" i="6"/>
  <c r="S30" i="9" s="1"/>
  <c r="S66" s="1"/>
  <c r="P45" i="6"/>
  <c r="S24" i="9" s="1"/>
  <c r="S60" s="1"/>
  <c r="P57" i="6"/>
  <c r="S36" i="9" s="1"/>
  <c r="S72" s="1"/>
  <c r="P72" i="6"/>
  <c r="S51" i="9" s="1"/>
  <c r="S87" s="1"/>
  <c r="P55" i="6"/>
  <c r="S34" i="9" s="1"/>
  <c r="S70" s="1"/>
  <c r="P67" i="6"/>
  <c r="S46" i="9" s="1"/>
  <c r="S82" s="1"/>
  <c r="P46" i="6"/>
  <c r="S25" i="9" s="1"/>
  <c r="S61" s="1"/>
  <c r="P53" i="6"/>
  <c r="S32" i="9" s="1"/>
  <c r="S68" s="1"/>
  <c r="P47" i="6"/>
  <c r="S26" i="9" s="1"/>
  <c r="S62" s="1"/>
  <c r="P70" i="6"/>
  <c r="S49" i="9" s="1"/>
  <c r="S85" s="1"/>
  <c r="P69" i="6"/>
  <c r="S48" i="9" s="1"/>
  <c r="S84" s="1"/>
  <c r="P49" i="6"/>
  <c r="S28" i="9" s="1"/>
  <c r="S64" s="1"/>
  <c r="P65" i="6"/>
  <c r="S44" i="9" s="1"/>
  <c r="S80" s="1"/>
  <c r="P71" i="6"/>
  <c r="S50" i="9" s="1"/>
  <c r="S86" s="1"/>
  <c r="P56" i="6"/>
  <c r="S35" i="9" s="1"/>
  <c r="S71" s="1"/>
  <c r="P68" i="6"/>
  <c r="S47" i="9" s="1"/>
  <c r="S83" s="1"/>
  <c r="P59" i="6"/>
  <c r="S38" i="9" s="1"/>
  <c r="S74" s="1"/>
  <c r="P54" i="6"/>
  <c r="S33" i="9" s="1"/>
  <c r="S69" s="1"/>
  <c r="P60" i="6"/>
  <c r="S39" i="9" s="1"/>
  <c r="S75" s="1"/>
  <c r="P50" i="6"/>
  <c r="S29" i="9" s="1"/>
  <c r="S65" s="1"/>
  <c r="P52" i="6"/>
  <c r="S31" i="9" s="1"/>
  <c r="S67" s="1"/>
  <c r="P44" i="6"/>
  <c r="S23" i="9" s="1"/>
  <c r="S59" s="1"/>
  <c r="P66" i="6"/>
  <c r="S45" i="9" s="1"/>
  <c r="S81" s="1"/>
  <c r="O46" i="6"/>
  <c r="I25" i="9" s="1"/>
  <c r="I61" s="1"/>
  <c r="O45" i="6"/>
  <c r="I24" i="9" s="1"/>
  <c r="I60" s="1"/>
  <c r="O68" i="6"/>
  <c r="I47" i="9" s="1"/>
  <c r="I83" s="1"/>
  <c r="O53" i="6"/>
  <c r="I32" i="9" s="1"/>
  <c r="I68" s="1"/>
  <c r="O66" i="6"/>
  <c r="I45" i="9" s="1"/>
  <c r="I81" s="1"/>
  <c r="O69" i="6"/>
  <c r="I48" i="9" s="1"/>
  <c r="I84" s="1"/>
  <c r="O59" i="6"/>
  <c r="I38" i="9" s="1"/>
  <c r="I74" s="1"/>
  <c r="O61" i="6"/>
  <c r="I40" i="9" s="1"/>
  <c r="I76" s="1"/>
  <c r="O47" i="6"/>
  <c r="I26" i="9" s="1"/>
  <c r="I62" s="1"/>
  <c r="O44" i="6"/>
  <c r="I23" i="9" s="1"/>
  <c r="I59" s="1"/>
  <c r="O55" i="6"/>
  <c r="I34" i="9" s="1"/>
  <c r="I70" s="1"/>
  <c r="O54" i="6"/>
  <c r="I33" i="9" s="1"/>
  <c r="I69" s="1"/>
  <c r="O65" i="6"/>
  <c r="I44" i="9" s="1"/>
  <c r="I80" s="1"/>
  <c r="O64" i="6"/>
  <c r="I43" i="9" s="1"/>
  <c r="I79" s="1"/>
  <c r="L50" i="6"/>
  <c r="N29" i="9" s="1"/>
  <c r="N65" s="1"/>
  <c r="L58" i="6"/>
  <c r="N37" i="9" s="1"/>
  <c r="N73" s="1"/>
  <c r="L55" i="6"/>
  <c r="N34" i="9" s="1"/>
  <c r="N70" s="1"/>
  <c r="L63" i="6"/>
  <c r="N42" i="9" s="1"/>
  <c r="N78" s="1"/>
  <c r="L70" i="6"/>
  <c r="N49" i="9" s="1"/>
  <c r="N85" s="1"/>
  <c r="L52" i="6"/>
  <c r="N31" i="9" s="1"/>
  <c r="N67" s="1"/>
  <c r="L60" i="6"/>
  <c r="N39" i="9" s="1"/>
  <c r="N75" s="1"/>
  <c r="L72" i="6"/>
  <c r="N51" i="9" s="1"/>
  <c r="N87" s="1"/>
  <c r="L62" i="6"/>
  <c r="N41" i="9" s="1"/>
  <c r="N77" s="1"/>
  <c r="L48" i="6"/>
  <c r="N27" i="9" s="1"/>
  <c r="N63" s="1"/>
  <c r="L64" i="6"/>
  <c r="N43" i="9" s="1"/>
  <c r="N79" s="1"/>
  <c r="L43" i="6"/>
  <c r="N22" i="9" s="1"/>
  <c r="N58" s="1"/>
  <c r="L54" i="6"/>
  <c r="N33" i="9" s="1"/>
  <c r="N69" s="1"/>
  <c r="L49" i="6"/>
  <c r="N28" i="9" s="1"/>
  <c r="N64" s="1"/>
  <c r="L68" i="6"/>
  <c r="N47" i="9" s="1"/>
  <c r="N83" s="1"/>
  <c r="L46" i="6"/>
  <c r="N25" i="9" s="1"/>
  <c r="N61" s="1"/>
  <c r="L65" i="6"/>
  <c r="N44" i="9" s="1"/>
  <c r="N80" s="1"/>
  <c r="L44" i="6"/>
  <c r="N23" i="9" s="1"/>
  <c r="N59" s="1"/>
  <c r="L47" i="6"/>
  <c r="N26" i="9" s="1"/>
  <c r="N62" s="1"/>
  <c r="L66" i="6"/>
  <c r="N45" i="9" s="1"/>
  <c r="N81" s="1"/>
  <c r="L51" i="6"/>
  <c r="N30" i="9" s="1"/>
  <c r="N66" s="1"/>
  <c r="L53" i="6"/>
  <c r="N32" i="9" s="1"/>
  <c r="N68" s="1"/>
  <c r="L67" i="6"/>
  <c r="N46" i="9" s="1"/>
  <c r="N82" s="1"/>
  <c r="L57" i="6"/>
  <c r="N36" i="9" s="1"/>
  <c r="N72" s="1"/>
  <c r="L69" i="6"/>
  <c r="N48" i="9" s="1"/>
  <c r="N84" s="1"/>
  <c r="L56" i="6"/>
  <c r="N35" i="9" s="1"/>
  <c r="N71" s="1"/>
  <c r="L61" i="6"/>
  <c r="N40" i="9" s="1"/>
  <c r="N76" s="1"/>
  <c r="L71" i="6"/>
  <c r="N50" i="9" s="1"/>
  <c r="N86" s="1"/>
  <c r="L45" i="6"/>
  <c r="N24" i="9" s="1"/>
  <c r="N60" s="1"/>
  <c r="L59" i="6"/>
  <c r="N38" i="9" s="1"/>
  <c r="N74" s="1"/>
  <c r="Q72" i="6"/>
  <c r="AC51" i="9" s="1"/>
  <c r="AC87" s="1"/>
  <c r="Q47" i="6"/>
  <c r="AC26" i="9" s="1"/>
  <c r="Q66" i="6"/>
  <c r="Q44"/>
  <c r="AC23" i="9" s="1"/>
  <c r="Q64" i="6"/>
  <c r="AC43" i="9" s="1"/>
  <c r="AC79" s="1"/>
  <c r="Q43" i="6"/>
  <c r="AC22" i="9" s="1"/>
  <c r="AG22" s="1"/>
  <c r="Q50" i="6"/>
  <c r="AC29" i="9" s="1"/>
  <c r="Q58" i="6"/>
  <c r="AC37" i="9" s="1"/>
  <c r="Q53" i="6"/>
  <c r="AC32" i="9" s="1"/>
  <c r="Q57" i="6"/>
  <c r="AC36" i="9" s="1"/>
  <c r="Q65" i="6"/>
  <c r="AC44" i="9" s="1"/>
  <c r="AC80" s="1"/>
  <c r="Q48" i="6"/>
  <c r="AC27" i="9" s="1"/>
  <c r="Q63" i="6"/>
  <c r="AC42" i="9" s="1"/>
  <c r="AC78" s="1"/>
  <c r="Q56" i="6"/>
  <c r="AC35" i="9" s="1"/>
  <c r="Q71" i="6"/>
  <c r="AC50" i="9" s="1"/>
  <c r="AC86" s="1"/>
  <c r="Q54" i="6"/>
  <c r="AC33" i="9" s="1"/>
  <c r="Q62" i="6"/>
  <c r="AC41" i="9" s="1"/>
  <c r="Q49" i="6"/>
  <c r="AC28" i="9" s="1"/>
  <c r="Q68" i="6"/>
  <c r="AC47" i="9" s="1"/>
  <c r="AC83" s="1"/>
  <c r="Q70" i="6"/>
  <c r="AC49" i="9" s="1"/>
  <c r="AC85" s="1"/>
  <c r="Q46" i="6"/>
  <c r="AC25" i="9" s="1"/>
  <c r="Q55" i="6"/>
  <c r="AC34" i="9" s="1"/>
  <c r="Q69" i="6"/>
  <c r="AC48" i="9" s="1"/>
  <c r="AC84" s="1"/>
  <c r="Q45" i="6"/>
  <c r="AC24" i="9" s="1"/>
  <c r="Q52" i="6"/>
  <c r="AC31" i="9" s="1"/>
  <c r="Q61" i="6"/>
  <c r="AC40" i="9" s="1"/>
  <c r="Q59" i="6"/>
  <c r="AC38" i="9" s="1"/>
  <c r="Q60" i="6"/>
  <c r="AC39" i="9" s="1"/>
  <c r="Q51" i="6"/>
  <c r="AC30" i="9" s="1"/>
  <c r="Q67" i="6"/>
  <c r="AC46" i="9" s="1"/>
  <c r="AC82" s="1"/>
  <c r="K52" i="6"/>
  <c r="D31" i="9" s="1"/>
  <c r="D67" s="1"/>
  <c r="K48" i="6"/>
  <c r="D27" i="9" s="1"/>
  <c r="D63" s="1"/>
  <c r="K46" i="6"/>
  <c r="D25" i="9" s="1"/>
  <c r="D61" s="1"/>
  <c r="K71" i="6"/>
  <c r="D50" i="9" s="1"/>
  <c r="D86" s="1"/>
  <c r="K66" i="6"/>
  <c r="D45" i="9" s="1"/>
  <c r="D81" s="1"/>
  <c r="K68" i="6"/>
  <c r="D47" i="9" s="1"/>
  <c r="D83" s="1"/>
  <c r="K43" i="6"/>
  <c r="D22" i="9" s="1"/>
  <c r="D58" s="1"/>
  <c r="K65" i="6"/>
  <c r="D44" i="9" s="1"/>
  <c r="D80" s="1"/>
  <c r="K61" i="6"/>
  <c r="D40" i="9" s="1"/>
  <c r="D76" s="1"/>
  <c r="K70" i="6"/>
  <c r="D49" i="9" s="1"/>
  <c r="D85" s="1"/>
  <c r="K57" i="6"/>
  <c r="D36" i="9" s="1"/>
  <c r="D72" s="1"/>
  <c r="K47" i="6"/>
  <c r="D26" i="9" s="1"/>
  <c r="D62" s="1"/>
  <c r="K60" i="6"/>
  <c r="D39" i="9" s="1"/>
  <c r="D75" s="1"/>
  <c r="K67" i="6"/>
  <c r="D46" i="9" s="1"/>
  <c r="D82" s="1"/>
  <c r="K50" i="6"/>
  <c r="D29" i="9" s="1"/>
  <c r="D65" s="1"/>
  <c r="K49" i="6"/>
  <c r="D28" i="9" s="1"/>
  <c r="D64" s="1"/>
  <c r="K54" i="6"/>
  <c r="D33" i="9" s="1"/>
  <c r="D69" s="1"/>
  <c r="K56" i="6"/>
  <c r="D35" i="9" s="1"/>
  <c r="D71" s="1"/>
  <c r="K44" i="6"/>
  <c r="D23" i="9" s="1"/>
  <c r="D59" s="1"/>
  <c r="K63" i="6"/>
  <c r="D42" i="9" s="1"/>
  <c r="D78" s="1"/>
  <c r="K51" i="6"/>
  <c r="D30" i="9" s="1"/>
  <c r="D66" s="1"/>
  <c r="O57" i="6" l="1"/>
  <c r="I36" i="9" s="1"/>
  <c r="I72" s="1"/>
  <c r="O62" i="6"/>
  <c r="I41" i="9" s="1"/>
  <c r="I77" s="1"/>
  <c r="O52" i="6"/>
  <c r="I31" i="9" s="1"/>
  <c r="I67" s="1"/>
  <c r="O50" i="6"/>
  <c r="I29" i="9" s="1"/>
  <c r="I65" s="1"/>
  <c r="O51" i="6"/>
  <c r="I30" i="9" s="1"/>
  <c r="I66" s="1"/>
  <c r="O58" i="6"/>
  <c r="I37" i="9" s="1"/>
  <c r="I73" s="1"/>
  <c r="O56" i="6"/>
  <c r="I35" i="9" s="1"/>
  <c r="I71" s="1"/>
  <c r="O71" i="6"/>
  <c r="I50" i="9" s="1"/>
  <c r="I86" s="1"/>
  <c r="O67" i="6"/>
  <c r="I46" i="9" s="1"/>
  <c r="I82" s="1"/>
  <c r="O43" i="6"/>
  <c r="I22" i="9" s="1"/>
  <c r="I58" s="1"/>
  <c r="O63" i="6"/>
  <c r="I42" i="9" s="1"/>
  <c r="I78" s="1"/>
  <c r="O48" i="6"/>
  <c r="I27" i="9" s="1"/>
  <c r="I63" s="1"/>
  <c r="O72" i="6"/>
  <c r="I51" i="9" s="1"/>
  <c r="I87" s="1"/>
  <c r="O70" i="6"/>
  <c r="I49" i="9" s="1"/>
  <c r="I85" s="1"/>
  <c r="O49" i="6"/>
  <c r="I28" i="9" s="1"/>
  <c r="I64" s="1"/>
  <c r="AC74"/>
  <c r="AC65"/>
  <c r="R66" i="6"/>
  <c r="AC45" i="9"/>
  <c r="AC81" s="1"/>
  <c r="H59"/>
  <c r="W22"/>
  <c r="AC75"/>
  <c r="AC60"/>
  <c r="AC69"/>
  <c r="AC63"/>
  <c r="AC73"/>
  <c r="AC59"/>
  <c r="AG59" s="1"/>
  <c r="R22"/>
  <c r="W59"/>
  <c r="R58"/>
  <c r="AC66"/>
  <c r="AC67"/>
  <c r="AC61"/>
  <c r="AC77"/>
  <c r="AC68"/>
  <c r="H23"/>
  <c r="H58"/>
  <c r="AC76"/>
  <c r="AC70"/>
  <c r="AC64"/>
  <c r="AC71"/>
  <c r="AC72"/>
  <c r="AC58"/>
  <c r="AC62"/>
  <c r="M58"/>
  <c r="H22"/>
  <c r="AG23"/>
  <c r="AD24"/>
  <c r="AD25" s="1"/>
  <c r="O24"/>
  <c r="O59"/>
  <c r="Q59" s="1"/>
  <c r="R59" s="1"/>
  <c r="M46" i="6"/>
  <c r="X25" i="9" s="1"/>
  <c r="X61" s="1"/>
  <c r="M63" i="6"/>
  <c r="X42" i="9" s="1"/>
  <c r="M44" i="6"/>
  <c r="N44" s="1"/>
  <c r="M59"/>
  <c r="X38" i="9" s="1"/>
  <c r="X74" s="1"/>
  <c r="M47" i="6"/>
  <c r="X26" i="9" s="1"/>
  <c r="X62" s="1"/>
  <c r="M54" i="6"/>
  <c r="X33" i="9" s="1"/>
  <c r="X69" s="1"/>
  <c r="M62" i="6"/>
  <c r="M51"/>
  <c r="X30" i="9" s="1"/>
  <c r="X66" s="1"/>
  <c r="M60" i="6"/>
  <c r="X39" i="9" s="1"/>
  <c r="X75" s="1"/>
  <c r="M53" i="6"/>
  <c r="M66"/>
  <c r="X45" i="9" s="1"/>
  <c r="X81" s="1"/>
  <c r="M67" i="6"/>
  <c r="X46" i="9" s="1"/>
  <c r="M55" i="6"/>
  <c r="M70"/>
  <c r="M61"/>
  <c r="X40" i="9" s="1"/>
  <c r="X76" s="1"/>
  <c r="M49" i="6"/>
  <c r="X28" i="9" s="1"/>
  <c r="X64" s="1"/>
  <c r="M68" i="6"/>
  <c r="X47" i="9" s="1"/>
  <c r="M72" i="6"/>
  <c r="M52"/>
  <c r="X31" i="9" s="1"/>
  <c r="X67" s="1"/>
  <c r="M69" i="6"/>
  <c r="M64"/>
  <c r="X43" i="9" s="1"/>
  <c r="M48" i="6"/>
  <c r="X27" i="9" s="1"/>
  <c r="X63" s="1"/>
  <c r="M43" i="6"/>
  <c r="X22" i="9" s="1"/>
  <c r="X58" s="1"/>
  <c r="AB58" s="1"/>
  <c r="M57" i="6"/>
  <c r="M65"/>
  <c r="X44" i="9" s="1"/>
  <c r="M56" i="6"/>
  <c r="X35" i="9" s="1"/>
  <c r="X71" s="1"/>
  <c r="M58" i="6"/>
  <c r="X37" i="9" s="1"/>
  <c r="X73" s="1"/>
  <c r="M71" i="6"/>
  <c r="X50" i="9" s="1"/>
  <c r="M45" i="6"/>
  <c r="AA45" s="1"/>
  <c r="M50"/>
  <c r="X29" i="9" s="1"/>
  <c r="X65" s="1"/>
  <c r="N59" i="6"/>
  <c r="T24" i="9"/>
  <c r="V24" s="1"/>
  <c r="W24" s="1"/>
  <c r="V23"/>
  <c r="W23" s="1"/>
  <c r="Q23"/>
  <c r="R23" s="1"/>
  <c r="L23"/>
  <c r="M23" s="1"/>
  <c r="J59"/>
  <c r="L59" s="1"/>
  <c r="M59" s="1"/>
  <c r="N55" i="6"/>
  <c r="E60" i="9"/>
  <c r="G60" s="1"/>
  <c r="H60" s="1"/>
  <c r="E25"/>
  <c r="G24"/>
  <c r="H24" s="1"/>
  <c r="Y25"/>
  <c r="Y60"/>
  <c r="AA60" s="1"/>
  <c r="AA24"/>
  <c r="J25"/>
  <c r="J60"/>
  <c r="L60" s="1"/>
  <c r="M60" s="1"/>
  <c r="L24"/>
  <c r="M24" s="1"/>
  <c r="N67" i="6"/>
  <c r="AA50"/>
  <c r="R54"/>
  <c r="R53"/>
  <c r="R45"/>
  <c r="AA67"/>
  <c r="AA57"/>
  <c r="R63"/>
  <c r="R49"/>
  <c r="AA66"/>
  <c r="N66"/>
  <c r="S66" s="1"/>
  <c r="N49"/>
  <c r="S49" s="1"/>
  <c r="AA49"/>
  <c r="AA59"/>
  <c r="AA61"/>
  <c r="N52"/>
  <c r="AA52"/>
  <c r="R55"/>
  <c r="R59"/>
  <c r="S59" s="1"/>
  <c r="R68"/>
  <c r="AA51"/>
  <c r="AA48"/>
  <c r="N48"/>
  <c r="N56"/>
  <c r="AA56"/>
  <c r="N70"/>
  <c r="N65"/>
  <c r="R57"/>
  <c r="R52"/>
  <c r="R51"/>
  <c r="R56"/>
  <c r="N54"/>
  <c r="AA54"/>
  <c r="N43"/>
  <c r="AA43"/>
  <c r="R67"/>
  <c r="S67" s="1"/>
  <c r="R61"/>
  <c r="AA68"/>
  <c r="R64"/>
  <c r="R44"/>
  <c r="R72"/>
  <c r="N50"/>
  <c r="R65"/>
  <c r="R47"/>
  <c r="R46"/>
  <c r="AA69"/>
  <c r="R62"/>
  <c r="R50"/>
  <c r="R58"/>
  <c r="R71"/>
  <c r="R69"/>
  <c r="N47"/>
  <c r="AA63"/>
  <c r="N63"/>
  <c r="S63" s="1"/>
  <c r="N46"/>
  <c r="N71"/>
  <c r="AA53"/>
  <c r="R43"/>
  <c r="R48"/>
  <c r="R70"/>
  <c r="R60"/>
  <c r="AA60"/>
  <c r="N51" l="1"/>
  <c r="N61"/>
  <c r="M22" i="9"/>
  <c r="S44" i="6"/>
  <c r="S56"/>
  <c r="AA46"/>
  <c r="AA47"/>
  <c r="N68"/>
  <c r="S54"/>
  <c r="S55"/>
  <c r="AA71"/>
  <c r="N64"/>
  <c r="AA64"/>
  <c r="N60"/>
  <c r="S60" s="1"/>
  <c r="AA65"/>
  <c r="AH81" i="9"/>
  <c r="AL81" s="1"/>
  <c r="AH50"/>
  <c r="AL50" s="1"/>
  <c r="X86"/>
  <c r="AH86" s="1"/>
  <c r="AH46"/>
  <c r="AL46" s="1"/>
  <c r="X82"/>
  <c r="AH82" s="1"/>
  <c r="AL82" s="1"/>
  <c r="AH44"/>
  <c r="AL44" s="1"/>
  <c r="X80"/>
  <c r="AH80" s="1"/>
  <c r="AL80" s="1"/>
  <c r="AH43"/>
  <c r="AL43" s="1"/>
  <c r="X79"/>
  <c r="AH79" s="1"/>
  <c r="AL79" s="1"/>
  <c r="AH47"/>
  <c r="AL47" s="1"/>
  <c r="X83"/>
  <c r="AH83" s="1"/>
  <c r="AH42"/>
  <c r="AL42" s="1"/>
  <c r="X78"/>
  <c r="AH78" s="1"/>
  <c r="AL78" s="1"/>
  <c r="AH64"/>
  <c r="AL64" s="1"/>
  <c r="AH63"/>
  <c r="AL63" s="1"/>
  <c r="AH65"/>
  <c r="AL65" s="1"/>
  <c r="AH62"/>
  <c r="AL62" s="1"/>
  <c r="AH58"/>
  <c r="AL58" s="1"/>
  <c r="AH67"/>
  <c r="AL67" s="1"/>
  <c r="AH69"/>
  <c r="AL69" s="1"/>
  <c r="AH74"/>
  <c r="AH71"/>
  <c r="AL71" s="1"/>
  <c r="AH73"/>
  <c r="AL73" s="1"/>
  <c r="AH75"/>
  <c r="AL75" s="1"/>
  <c r="AH61"/>
  <c r="AL61" s="1"/>
  <c r="AH76"/>
  <c r="AL76" s="1"/>
  <c r="AH66"/>
  <c r="AL66" s="1"/>
  <c r="N62" i="6"/>
  <c r="X41" i="9"/>
  <c r="AA44" i="6"/>
  <c r="AC44" s="1"/>
  <c r="X23" i="9"/>
  <c r="AH26"/>
  <c r="AL26" s="1"/>
  <c r="AH25"/>
  <c r="AL25" s="1"/>
  <c r="AB22"/>
  <c r="AH38"/>
  <c r="AL38" s="1"/>
  <c r="N57" i="6"/>
  <c r="X36" i="9"/>
  <c r="N69" i="6"/>
  <c r="S69" s="1"/>
  <c r="AC69" s="1"/>
  <c r="X48" i="9"/>
  <c r="AH28"/>
  <c r="AL28" s="1"/>
  <c r="AH40"/>
  <c r="AL40" s="1"/>
  <c r="AH31"/>
  <c r="AL31" s="1"/>
  <c r="AH27"/>
  <c r="AL27" s="1"/>
  <c r="AH45"/>
  <c r="AL45" s="1"/>
  <c r="AL74"/>
  <c r="N45" i="6"/>
  <c r="S45" s="1"/>
  <c r="AC45" s="1"/>
  <c r="X24" i="9"/>
  <c r="AB24" s="1"/>
  <c r="AA55" i="6"/>
  <c r="X34" i="9"/>
  <c r="AG58"/>
  <c r="S62" i="6"/>
  <c r="AH35" i="9"/>
  <c r="AL35" s="1"/>
  <c r="N72" i="6"/>
  <c r="X51" i="9"/>
  <c r="AA70" i="6"/>
  <c r="X49" i="9"/>
  <c r="N53" i="6"/>
  <c r="X32" i="9"/>
  <c r="AH22"/>
  <c r="AL22" s="1"/>
  <c r="AH30"/>
  <c r="AL30" s="1"/>
  <c r="AH37"/>
  <c r="AL37" s="1"/>
  <c r="AH33"/>
  <c r="AL33" s="1"/>
  <c r="AH39"/>
  <c r="AL39" s="1"/>
  <c r="AH29"/>
  <c r="AL29" s="1"/>
  <c r="AD60"/>
  <c r="AF60" s="1"/>
  <c r="AG60" s="1"/>
  <c r="AF24"/>
  <c r="AG24" s="1"/>
  <c r="S53" i="6"/>
  <c r="AC53" s="1"/>
  <c r="AA72"/>
  <c r="O25" i="9"/>
  <c r="O60"/>
  <c r="Q60" s="1"/>
  <c r="R60" s="1"/>
  <c r="T25"/>
  <c r="V25" s="1"/>
  <c r="W25" s="1"/>
  <c r="N58" i="6"/>
  <c r="S58" s="1"/>
  <c r="T58" s="1"/>
  <c r="AA58"/>
  <c r="S43"/>
  <c r="S72"/>
  <c r="AC72" s="1"/>
  <c r="S57"/>
  <c r="T57" s="1"/>
  <c r="AA62"/>
  <c r="AC62" s="1"/>
  <c r="T60" i="9"/>
  <c r="V60" s="1"/>
  <c r="W60" s="1"/>
  <c r="Q24"/>
  <c r="R24" s="1"/>
  <c r="J26"/>
  <c r="L25"/>
  <c r="M25" s="1"/>
  <c r="J61"/>
  <c r="L61" s="1"/>
  <c r="M61" s="1"/>
  <c r="Y26"/>
  <c r="AA25"/>
  <c r="AB25" s="1"/>
  <c r="Y61"/>
  <c r="AA61" s="1"/>
  <c r="AB61" s="1"/>
  <c r="E26"/>
  <c r="G25"/>
  <c r="H25" s="1"/>
  <c r="E61"/>
  <c r="G61" s="1"/>
  <c r="H61" s="1"/>
  <c r="AD26"/>
  <c r="AF25"/>
  <c r="AG25" s="1"/>
  <c r="AD61"/>
  <c r="AF61" s="1"/>
  <c r="AG61" s="1"/>
  <c r="S64" i="6"/>
  <c r="T64" s="1"/>
  <c r="S65"/>
  <c r="AC65" s="1"/>
  <c r="S61"/>
  <c r="S51"/>
  <c r="AC51" s="1"/>
  <c r="S71"/>
  <c r="AC71" s="1"/>
  <c r="S52"/>
  <c r="AC52" s="1"/>
  <c r="T63"/>
  <c r="AC63"/>
  <c r="T59"/>
  <c r="AC59"/>
  <c r="T62"/>
  <c r="T71"/>
  <c r="T61"/>
  <c r="AC61"/>
  <c r="S70"/>
  <c r="AC54"/>
  <c r="T54"/>
  <c r="AC49"/>
  <c r="T49"/>
  <c r="T55"/>
  <c r="S50"/>
  <c r="T72"/>
  <c r="T56"/>
  <c r="AC56"/>
  <c r="AC67"/>
  <c r="T67"/>
  <c r="T51"/>
  <c r="T44"/>
  <c r="S46"/>
  <c r="T45"/>
  <c r="S48"/>
  <c r="T66"/>
  <c r="AC66"/>
  <c r="T43"/>
  <c r="AC43"/>
  <c r="T69"/>
  <c r="S47"/>
  <c r="S68"/>
  <c r="T53"/>
  <c r="AC57" l="1"/>
  <c r="AC60"/>
  <c r="T60"/>
  <c r="AC55"/>
  <c r="AC58"/>
  <c r="AJ50" i="9"/>
  <c r="AH51"/>
  <c r="AJ51" s="1"/>
  <c r="X87"/>
  <c r="AH87" s="1"/>
  <c r="AJ47"/>
  <c r="AH49"/>
  <c r="AL49" s="1"/>
  <c r="X85"/>
  <c r="AH85" s="1"/>
  <c r="AL83"/>
  <c r="AJ83"/>
  <c r="AL86"/>
  <c r="AJ86"/>
  <c r="AH48"/>
  <c r="AL48" s="1"/>
  <c r="X84"/>
  <c r="AH84" s="1"/>
  <c r="AI22"/>
  <c r="AJ22" s="1"/>
  <c r="AI58"/>
  <c r="AJ58" s="1"/>
  <c r="X68"/>
  <c r="AH32"/>
  <c r="AL32" s="1"/>
  <c r="X70"/>
  <c r="AH34"/>
  <c r="AL34" s="1"/>
  <c r="X72"/>
  <c r="AH36"/>
  <c r="AL36" s="1"/>
  <c r="X77"/>
  <c r="AH41"/>
  <c r="AL41" s="1"/>
  <c r="X60"/>
  <c r="AH60" s="1"/>
  <c r="AH24"/>
  <c r="AL24" s="1"/>
  <c r="X59"/>
  <c r="AH59" s="1"/>
  <c r="AH23"/>
  <c r="AL23" s="1"/>
  <c r="AB23"/>
  <c r="AI23" s="1"/>
  <c r="AM23" s="1"/>
  <c r="AI24"/>
  <c r="L31" i="6"/>
  <c r="P32" s="1"/>
  <c r="L32"/>
  <c r="L34" s="1"/>
  <c r="L36" s="1"/>
  <c r="T61" i="9"/>
  <c r="V61" s="1"/>
  <c r="W61" s="1"/>
  <c r="O61"/>
  <c r="Q61" s="1"/>
  <c r="R61" s="1"/>
  <c r="O26"/>
  <c r="Q26" s="1"/>
  <c r="R26" s="1"/>
  <c r="T26"/>
  <c r="T27" s="1"/>
  <c r="AC64" i="6"/>
  <c r="T52"/>
  <c r="T65"/>
  <c r="Q25" i="9"/>
  <c r="R25" s="1"/>
  <c r="AI25" s="1"/>
  <c r="E27"/>
  <c r="G26"/>
  <c r="H26" s="1"/>
  <c r="E62"/>
  <c r="G62" s="1"/>
  <c r="H62" s="1"/>
  <c r="Y27"/>
  <c r="AA26"/>
  <c r="AB26" s="1"/>
  <c r="Y62"/>
  <c r="AA62" s="1"/>
  <c r="AB62" s="1"/>
  <c r="J27"/>
  <c r="L26"/>
  <c r="M26" s="1"/>
  <c r="J62"/>
  <c r="L62" s="1"/>
  <c r="M62" s="1"/>
  <c r="AD27"/>
  <c r="AF26"/>
  <c r="AG26" s="1"/>
  <c r="AD62"/>
  <c r="AF62" s="1"/>
  <c r="AG62" s="1"/>
  <c r="T70" i="6"/>
  <c r="AC70"/>
  <c r="T48"/>
  <c r="AC48"/>
  <c r="T50"/>
  <c r="AC50"/>
  <c r="AC68"/>
  <c r="T68"/>
  <c r="AC47"/>
  <c r="T47"/>
  <c r="T46"/>
  <c r="AC46"/>
  <c r="AJ49" i="9" l="1"/>
  <c r="AL51"/>
  <c r="AL53" s="1"/>
  <c r="AJ48"/>
  <c r="AL85"/>
  <c r="AJ85"/>
  <c r="AL87"/>
  <c r="AJ87"/>
  <c r="AL84"/>
  <c r="AJ84"/>
  <c r="AM22"/>
  <c r="AH72"/>
  <c r="AL72" s="1"/>
  <c r="AI61"/>
  <c r="AM61" s="1"/>
  <c r="AH77"/>
  <c r="AL77" s="1"/>
  <c r="AH70"/>
  <c r="AL70" s="1"/>
  <c r="AH68"/>
  <c r="AL68" s="1"/>
  <c r="AM58"/>
  <c r="AJ23"/>
  <c r="AB59"/>
  <c r="AL60"/>
  <c r="AB60"/>
  <c r="AJ24"/>
  <c r="AM24"/>
  <c r="T62"/>
  <c r="V62" s="1"/>
  <c r="W62" s="1"/>
  <c r="V26"/>
  <c r="W26" s="1"/>
  <c r="AM25"/>
  <c r="AJ25"/>
  <c r="O27"/>
  <c r="Q27" s="1"/>
  <c r="R27" s="1"/>
  <c r="O62"/>
  <c r="Q62" s="1"/>
  <c r="R62" s="1"/>
  <c r="AD63"/>
  <c r="AF63" s="1"/>
  <c r="AG63" s="1"/>
  <c r="AD28"/>
  <c r="AF27"/>
  <c r="AG27" s="1"/>
  <c r="T63"/>
  <c r="V63" s="1"/>
  <c r="W63" s="1"/>
  <c r="T28"/>
  <c r="V27"/>
  <c r="W27" s="1"/>
  <c r="J63"/>
  <c r="L63" s="1"/>
  <c r="M63" s="1"/>
  <c r="J28"/>
  <c r="L27"/>
  <c r="M27" s="1"/>
  <c r="E63"/>
  <c r="G63" s="1"/>
  <c r="H63" s="1"/>
  <c r="E28"/>
  <c r="G27"/>
  <c r="H27" s="1"/>
  <c r="Y63"/>
  <c r="AA63" s="1"/>
  <c r="AB63" s="1"/>
  <c r="Y28"/>
  <c r="AA27"/>
  <c r="AB27" s="1"/>
  <c r="AI26" l="1"/>
  <c r="AM26" s="1"/>
  <c r="AI62"/>
  <c r="AM62" s="1"/>
  <c r="AI60"/>
  <c r="AJ60" s="1"/>
  <c r="AI59"/>
  <c r="AJ59" s="1"/>
  <c r="AL59"/>
  <c r="AL89" s="1"/>
  <c r="AI27"/>
  <c r="AJ61"/>
  <c r="O28"/>
  <c r="Q28" s="1"/>
  <c r="R28" s="1"/>
  <c r="O63"/>
  <c r="Q63" s="1"/>
  <c r="R63" s="1"/>
  <c r="AI63" s="1"/>
  <c r="AD29"/>
  <c r="AF28"/>
  <c r="AG28" s="1"/>
  <c r="AD64"/>
  <c r="AF64" s="1"/>
  <c r="AG64" s="1"/>
  <c r="E29"/>
  <c r="G28"/>
  <c r="H28" s="1"/>
  <c r="E64"/>
  <c r="G64" s="1"/>
  <c r="H64" s="1"/>
  <c r="J29"/>
  <c r="L28"/>
  <c r="M28" s="1"/>
  <c r="J64"/>
  <c r="L64" s="1"/>
  <c r="M64" s="1"/>
  <c r="Y29"/>
  <c r="AA28"/>
  <c r="AB28" s="1"/>
  <c r="Y64"/>
  <c r="AA64" s="1"/>
  <c r="AB64" s="1"/>
  <c r="T29"/>
  <c r="V28"/>
  <c r="W28" s="1"/>
  <c r="T64"/>
  <c r="V64" s="1"/>
  <c r="W64" s="1"/>
  <c r="AJ26" l="1"/>
  <c r="AM59"/>
  <c r="AM60"/>
  <c r="AI28"/>
  <c r="AJ62"/>
  <c r="AM27"/>
  <c r="AJ27"/>
  <c r="AM63"/>
  <c r="AJ63"/>
  <c r="O29"/>
  <c r="Q29" s="1"/>
  <c r="R29" s="1"/>
  <c r="O64"/>
  <c r="Q64" s="1"/>
  <c r="R64" s="1"/>
  <c r="Y30"/>
  <c r="AA29"/>
  <c r="AB29" s="1"/>
  <c r="Y65"/>
  <c r="AA65" s="1"/>
  <c r="AB65" s="1"/>
  <c r="E30"/>
  <c r="G29"/>
  <c r="H29" s="1"/>
  <c r="E65"/>
  <c r="G65" s="1"/>
  <c r="H65" s="1"/>
  <c r="J30"/>
  <c r="L29"/>
  <c r="M29" s="1"/>
  <c r="J65"/>
  <c r="L65" s="1"/>
  <c r="M65" s="1"/>
  <c r="T30"/>
  <c r="V29"/>
  <c r="W29" s="1"/>
  <c r="T65"/>
  <c r="V65" s="1"/>
  <c r="W65" s="1"/>
  <c r="AD30"/>
  <c r="AF29"/>
  <c r="AG29" s="1"/>
  <c r="AD65"/>
  <c r="AF65" s="1"/>
  <c r="AG65" s="1"/>
  <c r="AI64" l="1"/>
  <c r="AJ64" s="1"/>
  <c r="AI29"/>
  <c r="AM28"/>
  <c r="AJ28"/>
  <c r="O65"/>
  <c r="Q65" s="1"/>
  <c r="R65" s="1"/>
  <c r="AI65" s="1"/>
  <c r="O30"/>
  <c r="Q30" s="1"/>
  <c r="R30" s="1"/>
  <c r="T31"/>
  <c r="V30"/>
  <c r="W30" s="1"/>
  <c r="T66"/>
  <c r="V66" s="1"/>
  <c r="W66" s="1"/>
  <c r="E31"/>
  <c r="G30"/>
  <c r="H30" s="1"/>
  <c r="E66"/>
  <c r="G66" s="1"/>
  <c r="H66" s="1"/>
  <c r="AD31"/>
  <c r="AF30"/>
  <c r="AG30" s="1"/>
  <c r="AD66"/>
  <c r="AF66" s="1"/>
  <c r="AG66" s="1"/>
  <c r="J31"/>
  <c r="L30"/>
  <c r="M30" s="1"/>
  <c r="J66"/>
  <c r="L66" s="1"/>
  <c r="M66" s="1"/>
  <c r="Y31"/>
  <c r="AA30"/>
  <c r="AB30" s="1"/>
  <c r="Y66"/>
  <c r="AA66" s="1"/>
  <c r="AB66" s="1"/>
  <c r="AM64" l="1"/>
  <c r="AI30"/>
  <c r="AM65"/>
  <c r="AJ65"/>
  <c r="AM29"/>
  <c r="AJ29"/>
  <c r="O31"/>
  <c r="Q31" s="1"/>
  <c r="R31" s="1"/>
  <c r="O66"/>
  <c r="Q66" s="1"/>
  <c r="R66" s="1"/>
  <c r="AI66" s="1"/>
  <c r="T67"/>
  <c r="V67" s="1"/>
  <c r="W67" s="1"/>
  <c r="T32"/>
  <c r="V31"/>
  <c r="W31" s="1"/>
  <c r="Y67"/>
  <c r="AA67" s="1"/>
  <c r="AB67" s="1"/>
  <c r="Y32"/>
  <c r="AA31"/>
  <c r="AB31" s="1"/>
  <c r="J67"/>
  <c r="L67" s="1"/>
  <c r="M67" s="1"/>
  <c r="J32"/>
  <c r="L31"/>
  <c r="M31" s="1"/>
  <c r="AD67"/>
  <c r="AF67" s="1"/>
  <c r="AG67" s="1"/>
  <c r="AD32"/>
  <c r="AF31"/>
  <c r="AG31" s="1"/>
  <c r="E67"/>
  <c r="G67" s="1"/>
  <c r="H67" s="1"/>
  <c r="E32"/>
  <c r="G31"/>
  <c r="H31" s="1"/>
  <c r="AI31" l="1"/>
  <c r="AM30"/>
  <c r="AJ30"/>
  <c r="AM66"/>
  <c r="AJ66"/>
  <c r="O32"/>
  <c r="Q32" s="1"/>
  <c r="R32" s="1"/>
  <c r="O67"/>
  <c r="Q67" s="1"/>
  <c r="R67" s="1"/>
  <c r="AI67" s="1"/>
  <c r="AD33"/>
  <c r="AF32"/>
  <c r="AG32" s="1"/>
  <c r="AD68"/>
  <c r="AF68" s="1"/>
  <c r="AG68" s="1"/>
  <c r="J33"/>
  <c r="L32"/>
  <c r="M32" s="1"/>
  <c r="J68"/>
  <c r="L68" s="1"/>
  <c r="M68" s="1"/>
  <c r="T33"/>
  <c r="V32"/>
  <c r="W32" s="1"/>
  <c r="T68"/>
  <c r="V68" s="1"/>
  <c r="W68" s="1"/>
  <c r="E33"/>
  <c r="G32"/>
  <c r="H32" s="1"/>
  <c r="E68"/>
  <c r="G68" s="1"/>
  <c r="H68" s="1"/>
  <c r="Y33"/>
  <c r="AA32"/>
  <c r="AB32" s="1"/>
  <c r="Y68"/>
  <c r="AA68" s="1"/>
  <c r="AB68" s="1"/>
  <c r="AI32" l="1"/>
  <c r="AM31"/>
  <c r="AJ31"/>
  <c r="AM67"/>
  <c r="AJ67"/>
  <c r="O33"/>
  <c r="Q33" s="1"/>
  <c r="R33" s="1"/>
  <c r="O68"/>
  <c r="Q68" s="1"/>
  <c r="R68" s="1"/>
  <c r="AI68" s="1"/>
  <c r="Y34"/>
  <c r="AA33"/>
  <c r="AB33" s="1"/>
  <c r="Y69"/>
  <c r="AA69" s="1"/>
  <c r="AB69" s="1"/>
  <c r="AD34"/>
  <c r="AF33"/>
  <c r="AG33" s="1"/>
  <c r="AD69"/>
  <c r="AF69" s="1"/>
  <c r="AG69" s="1"/>
  <c r="E34"/>
  <c r="G33"/>
  <c r="H33" s="1"/>
  <c r="E69"/>
  <c r="G69" s="1"/>
  <c r="H69" s="1"/>
  <c r="T34"/>
  <c r="V33"/>
  <c r="W33" s="1"/>
  <c r="T69"/>
  <c r="V69" s="1"/>
  <c r="W69" s="1"/>
  <c r="J34"/>
  <c r="L33"/>
  <c r="M33" s="1"/>
  <c r="J69"/>
  <c r="L69" s="1"/>
  <c r="M69" s="1"/>
  <c r="AI33" l="1"/>
  <c r="AM68"/>
  <c r="AJ68"/>
  <c r="AM32"/>
  <c r="AJ32"/>
  <c r="O69"/>
  <c r="Q69" s="1"/>
  <c r="R69" s="1"/>
  <c r="AI69" s="1"/>
  <c r="O34"/>
  <c r="Q34" s="1"/>
  <c r="R34" s="1"/>
  <c r="E35"/>
  <c r="G34"/>
  <c r="H34" s="1"/>
  <c r="E70"/>
  <c r="G70" s="1"/>
  <c r="H70" s="1"/>
  <c r="Y35"/>
  <c r="AA34"/>
  <c r="AB34" s="1"/>
  <c r="Y70"/>
  <c r="AA70" s="1"/>
  <c r="AB70" s="1"/>
  <c r="J35"/>
  <c r="L34"/>
  <c r="M34" s="1"/>
  <c r="J70"/>
  <c r="L70" s="1"/>
  <c r="M70" s="1"/>
  <c r="AD35"/>
  <c r="AF34"/>
  <c r="AG34" s="1"/>
  <c r="AD70"/>
  <c r="AF70" s="1"/>
  <c r="AG70" s="1"/>
  <c r="T35"/>
  <c r="V34"/>
  <c r="W34" s="1"/>
  <c r="T70"/>
  <c r="V70" s="1"/>
  <c r="W70" s="1"/>
  <c r="AI34" l="1"/>
  <c r="AM69"/>
  <c r="AJ69"/>
  <c r="AM33"/>
  <c r="AJ33"/>
  <c r="O35"/>
  <c r="Q35" s="1"/>
  <c r="R35" s="1"/>
  <c r="O70"/>
  <c r="Q70" s="1"/>
  <c r="R70" s="1"/>
  <c r="AI70" s="1"/>
  <c r="E71"/>
  <c r="G71" s="1"/>
  <c r="H71" s="1"/>
  <c r="E36"/>
  <c r="G35"/>
  <c r="H35" s="1"/>
  <c r="T71"/>
  <c r="V71" s="1"/>
  <c r="W71" s="1"/>
  <c r="T36"/>
  <c r="V35"/>
  <c r="W35" s="1"/>
  <c r="AD71"/>
  <c r="AF71" s="1"/>
  <c r="AG71" s="1"/>
  <c r="AD36"/>
  <c r="AF35"/>
  <c r="AG35" s="1"/>
  <c r="J71"/>
  <c r="L71" s="1"/>
  <c r="M71" s="1"/>
  <c r="J36"/>
  <c r="L35"/>
  <c r="M35" s="1"/>
  <c r="Y71"/>
  <c r="AA71" s="1"/>
  <c r="AB71" s="1"/>
  <c r="Y36"/>
  <c r="AA35"/>
  <c r="AB35" s="1"/>
  <c r="AI35" l="1"/>
  <c r="AM34"/>
  <c r="AJ34"/>
  <c r="AM70"/>
  <c r="AJ70"/>
  <c r="O36"/>
  <c r="O37" s="1"/>
  <c r="O38" s="1"/>
  <c r="O39" s="1"/>
  <c r="O40" s="1"/>
  <c r="O41" s="1"/>
  <c r="O42" s="1"/>
  <c r="O78" s="1"/>
  <c r="Q78" s="1"/>
  <c r="R78" s="1"/>
  <c r="O71"/>
  <c r="Q71" s="1"/>
  <c r="R71" s="1"/>
  <c r="AI71" s="1"/>
  <c r="T37"/>
  <c r="V36"/>
  <c r="W36" s="1"/>
  <c r="T72"/>
  <c r="V72" s="1"/>
  <c r="W72" s="1"/>
  <c r="E37"/>
  <c r="G36"/>
  <c r="H36" s="1"/>
  <c r="E72"/>
  <c r="G72" s="1"/>
  <c r="H72" s="1"/>
  <c r="Y37"/>
  <c r="AA36"/>
  <c r="AB36" s="1"/>
  <c r="Y72"/>
  <c r="AA72" s="1"/>
  <c r="AB72" s="1"/>
  <c r="J37"/>
  <c r="L36"/>
  <c r="M36" s="1"/>
  <c r="J72"/>
  <c r="L72" s="1"/>
  <c r="M72" s="1"/>
  <c r="AD37"/>
  <c r="AF36"/>
  <c r="AG36" s="1"/>
  <c r="AD72"/>
  <c r="AF72" s="1"/>
  <c r="AG72" s="1"/>
  <c r="Q42" l="1"/>
  <c r="R42" s="1"/>
  <c r="O43"/>
  <c r="O79" s="1"/>
  <c r="Q79" s="1"/>
  <c r="R79" s="1"/>
  <c r="O72"/>
  <c r="Q72" s="1"/>
  <c r="R72" s="1"/>
  <c r="AI72" s="1"/>
  <c r="Q36"/>
  <c r="R36" s="1"/>
  <c r="AI36" s="1"/>
  <c r="AM35"/>
  <c r="AJ35"/>
  <c r="AM71"/>
  <c r="AJ71"/>
  <c r="AD38"/>
  <c r="AF37"/>
  <c r="AG37" s="1"/>
  <c r="AD73"/>
  <c r="AF73" s="1"/>
  <c r="AG73" s="1"/>
  <c r="T38"/>
  <c r="V37"/>
  <c r="W37" s="1"/>
  <c r="T73"/>
  <c r="V73" s="1"/>
  <c r="W73" s="1"/>
  <c r="J38"/>
  <c r="L37"/>
  <c r="M37" s="1"/>
  <c r="J73"/>
  <c r="L73" s="1"/>
  <c r="M73" s="1"/>
  <c r="Q37"/>
  <c r="R37" s="1"/>
  <c r="O73"/>
  <c r="Q73" s="1"/>
  <c r="R73" s="1"/>
  <c r="Y38"/>
  <c r="AA37"/>
  <c r="AB37" s="1"/>
  <c r="Y73"/>
  <c r="AA73" s="1"/>
  <c r="AB73" s="1"/>
  <c r="E38"/>
  <c r="G37"/>
  <c r="H37" s="1"/>
  <c r="E73"/>
  <c r="G73" s="1"/>
  <c r="H73" s="1"/>
  <c r="AI73" l="1"/>
  <c r="AI37"/>
  <c r="Q43"/>
  <c r="R43" s="1"/>
  <c r="O44"/>
  <c r="O80" s="1"/>
  <c r="Q80" s="1"/>
  <c r="R80" s="1"/>
  <c r="AM72"/>
  <c r="AJ72"/>
  <c r="AM36"/>
  <c r="AJ36"/>
  <c r="Y39"/>
  <c r="AA38"/>
  <c r="AB38" s="1"/>
  <c r="Y74"/>
  <c r="AA74" s="1"/>
  <c r="AB74" s="1"/>
  <c r="AD39"/>
  <c r="AF38"/>
  <c r="AG38" s="1"/>
  <c r="AD74"/>
  <c r="AF74" s="1"/>
  <c r="AG74" s="1"/>
  <c r="J39"/>
  <c r="L38"/>
  <c r="M38" s="1"/>
  <c r="J74"/>
  <c r="L74" s="1"/>
  <c r="M74" s="1"/>
  <c r="Q38"/>
  <c r="R38" s="1"/>
  <c r="O74"/>
  <c r="Q74" s="1"/>
  <c r="R74" s="1"/>
  <c r="E39"/>
  <c r="G38"/>
  <c r="H38" s="1"/>
  <c r="E74"/>
  <c r="G74" s="1"/>
  <c r="H74" s="1"/>
  <c r="T39"/>
  <c r="V38"/>
  <c r="W38" s="1"/>
  <c r="T74"/>
  <c r="V74" s="1"/>
  <c r="W74" s="1"/>
  <c r="AI74" l="1"/>
  <c r="AI38"/>
  <c r="Q44"/>
  <c r="R44" s="1"/>
  <c r="O45"/>
  <c r="O81" s="1"/>
  <c r="Q81" s="1"/>
  <c r="R81" s="1"/>
  <c r="AM73"/>
  <c r="AJ73"/>
  <c r="AM37"/>
  <c r="AJ37"/>
  <c r="Y75"/>
  <c r="AA75" s="1"/>
  <c r="AB75" s="1"/>
  <c r="Y40"/>
  <c r="AA39"/>
  <c r="AB39" s="1"/>
  <c r="T75"/>
  <c r="V75" s="1"/>
  <c r="W75" s="1"/>
  <c r="T40"/>
  <c r="V39"/>
  <c r="W39" s="1"/>
  <c r="E75"/>
  <c r="G75" s="1"/>
  <c r="H75" s="1"/>
  <c r="E40"/>
  <c r="G39"/>
  <c r="H39" s="1"/>
  <c r="O75"/>
  <c r="Q75" s="1"/>
  <c r="R75" s="1"/>
  <c r="Q39"/>
  <c r="R39" s="1"/>
  <c r="J75"/>
  <c r="L75" s="1"/>
  <c r="M75" s="1"/>
  <c r="J40"/>
  <c r="L39"/>
  <c r="M39" s="1"/>
  <c r="AD75"/>
  <c r="AF75" s="1"/>
  <c r="AG75" s="1"/>
  <c r="AD40"/>
  <c r="AF39"/>
  <c r="AG39" s="1"/>
  <c r="AI75" l="1"/>
  <c r="AI39"/>
  <c r="Q45"/>
  <c r="R45" s="1"/>
  <c r="O46"/>
  <c r="O82" s="1"/>
  <c r="Q82" s="1"/>
  <c r="R82" s="1"/>
  <c r="AM74"/>
  <c r="AJ74"/>
  <c r="AM38"/>
  <c r="AJ38"/>
  <c r="J41"/>
  <c r="J42" s="1"/>
  <c r="J78" s="1"/>
  <c r="L78" s="1"/>
  <c r="M78" s="1"/>
  <c r="L40"/>
  <c r="M40" s="1"/>
  <c r="J76"/>
  <c r="L76" s="1"/>
  <c r="M76" s="1"/>
  <c r="Q40"/>
  <c r="R40" s="1"/>
  <c r="O76"/>
  <c r="Q76" s="1"/>
  <c r="R76" s="1"/>
  <c r="Y41"/>
  <c r="Y42" s="1"/>
  <c r="Y78" s="1"/>
  <c r="AA78" s="1"/>
  <c r="AB78" s="1"/>
  <c r="AA40"/>
  <c r="AB40" s="1"/>
  <c r="Y76"/>
  <c r="AA76" s="1"/>
  <c r="AB76" s="1"/>
  <c r="E41"/>
  <c r="E42" s="1"/>
  <c r="E78" s="1"/>
  <c r="G78" s="1"/>
  <c r="H78" s="1"/>
  <c r="G40"/>
  <c r="H40" s="1"/>
  <c r="E76"/>
  <c r="G76" s="1"/>
  <c r="H76" s="1"/>
  <c r="T41"/>
  <c r="T42" s="1"/>
  <c r="T78" s="1"/>
  <c r="V78" s="1"/>
  <c r="W78" s="1"/>
  <c r="V40"/>
  <c r="W40" s="1"/>
  <c r="T76"/>
  <c r="V76" s="1"/>
  <c r="W76" s="1"/>
  <c r="AD41"/>
  <c r="AD42" s="1"/>
  <c r="AD78" s="1"/>
  <c r="AF78" s="1"/>
  <c r="AG78" s="1"/>
  <c r="AF40"/>
  <c r="AG40" s="1"/>
  <c r="AD76"/>
  <c r="AF76" s="1"/>
  <c r="AG76" s="1"/>
  <c r="AI78" l="1"/>
  <c r="AJ78" s="1"/>
  <c r="AI76"/>
  <c r="AI40"/>
  <c r="Q46"/>
  <c r="R46" s="1"/>
  <c r="O47"/>
  <c r="O83" s="1"/>
  <c r="Q83" s="1"/>
  <c r="R83" s="1"/>
  <c r="G42"/>
  <c r="H42" s="1"/>
  <c r="E43"/>
  <c r="E79" s="1"/>
  <c r="G79" s="1"/>
  <c r="H79" s="1"/>
  <c r="L42"/>
  <c r="M42" s="1"/>
  <c r="J43"/>
  <c r="J79" s="1"/>
  <c r="L79" s="1"/>
  <c r="M79" s="1"/>
  <c r="AA42"/>
  <c r="AB42" s="1"/>
  <c r="Y43"/>
  <c r="Y79" s="1"/>
  <c r="AA79" s="1"/>
  <c r="AB79" s="1"/>
  <c r="V42"/>
  <c r="W42" s="1"/>
  <c r="T43"/>
  <c r="T79" s="1"/>
  <c r="V79" s="1"/>
  <c r="W79" s="1"/>
  <c r="AF42"/>
  <c r="AG42" s="1"/>
  <c r="AD43"/>
  <c r="AD79" s="1"/>
  <c r="AF79" s="1"/>
  <c r="AG79" s="1"/>
  <c r="AM75"/>
  <c r="AJ75"/>
  <c r="AM39"/>
  <c r="AJ39"/>
  <c r="V41"/>
  <c r="W41" s="1"/>
  <c r="T77"/>
  <c r="V77" s="1"/>
  <c r="W77" s="1"/>
  <c r="L41"/>
  <c r="M41" s="1"/>
  <c r="J77"/>
  <c r="L77" s="1"/>
  <c r="M77" s="1"/>
  <c r="G41"/>
  <c r="H41" s="1"/>
  <c r="E77"/>
  <c r="G77" s="1"/>
  <c r="H77" s="1"/>
  <c r="AA41"/>
  <c r="AB41" s="1"/>
  <c r="Y77"/>
  <c r="AA77" s="1"/>
  <c r="AB77" s="1"/>
  <c r="AF41"/>
  <c r="AG41" s="1"/>
  <c r="AD77"/>
  <c r="AF77" s="1"/>
  <c r="AG77" s="1"/>
  <c r="Q41"/>
  <c r="R41" s="1"/>
  <c r="O77"/>
  <c r="Q77" s="1"/>
  <c r="R77" s="1"/>
  <c r="AM78" l="1"/>
  <c r="AI79"/>
  <c r="AJ79" s="1"/>
  <c r="AI77"/>
  <c r="AI41"/>
  <c r="AI42"/>
  <c r="AM42" s="1"/>
  <c r="Q47"/>
  <c r="R47" s="1"/>
  <c r="O48"/>
  <c r="O84" s="1"/>
  <c r="Q84" s="1"/>
  <c r="R84" s="1"/>
  <c r="AF43"/>
  <c r="AG43" s="1"/>
  <c r="AD44"/>
  <c r="AD80" s="1"/>
  <c r="AF80" s="1"/>
  <c r="AG80" s="1"/>
  <c r="AA43"/>
  <c r="AB43" s="1"/>
  <c r="Y44"/>
  <c r="Y80" s="1"/>
  <c r="AA80" s="1"/>
  <c r="AB80" s="1"/>
  <c r="G43"/>
  <c r="H43" s="1"/>
  <c r="E44"/>
  <c r="E80" s="1"/>
  <c r="G80" s="1"/>
  <c r="H80" s="1"/>
  <c r="V43"/>
  <c r="W43" s="1"/>
  <c r="T44"/>
  <c r="T80" s="1"/>
  <c r="V80" s="1"/>
  <c r="W80" s="1"/>
  <c r="L43"/>
  <c r="M43" s="1"/>
  <c r="J44"/>
  <c r="J80" s="1"/>
  <c r="L80" s="1"/>
  <c r="M80" s="1"/>
  <c r="AM76"/>
  <c r="AJ76"/>
  <c r="AM40"/>
  <c r="AJ40"/>
  <c r="AM79" l="1"/>
  <c r="AI80"/>
  <c r="AJ42"/>
  <c r="AI43"/>
  <c r="Q48"/>
  <c r="R48" s="1"/>
  <c r="O49"/>
  <c r="O85" s="1"/>
  <c r="Q85" s="1"/>
  <c r="R85" s="1"/>
  <c r="L44"/>
  <c r="M44" s="1"/>
  <c r="J45"/>
  <c r="J81" s="1"/>
  <c r="L81" s="1"/>
  <c r="M81" s="1"/>
  <c r="G44"/>
  <c r="H44" s="1"/>
  <c r="E45"/>
  <c r="E81" s="1"/>
  <c r="G81" s="1"/>
  <c r="H81" s="1"/>
  <c r="AF44"/>
  <c r="AG44" s="1"/>
  <c r="AD45"/>
  <c r="AD81" s="1"/>
  <c r="AF81" s="1"/>
  <c r="AG81" s="1"/>
  <c r="V44"/>
  <c r="W44" s="1"/>
  <c r="T45"/>
  <c r="T81" s="1"/>
  <c r="V81" s="1"/>
  <c r="W81" s="1"/>
  <c r="AA44"/>
  <c r="AB44" s="1"/>
  <c r="Y45"/>
  <c r="Y81" s="1"/>
  <c r="AA81" s="1"/>
  <c r="AB81" s="1"/>
  <c r="AM77"/>
  <c r="AJ77"/>
  <c r="AM41"/>
  <c r="AJ41"/>
  <c r="AI81" l="1"/>
  <c r="AM81" s="1"/>
  <c r="AM80"/>
  <c r="AJ80"/>
  <c r="AI44"/>
  <c r="AJ44" s="1"/>
  <c r="Q49"/>
  <c r="R49" s="1"/>
  <c r="O50"/>
  <c r="O86" s="1"/>
  <c r="Q86" s="1"/>
  <c r="R86" s="1"/>
  <c r="AA45"/>
  <c r="AB45" s="1"/>
  <c r="Y46"/>
  <c r="Y82" s="1"/>
  <c r="AA82" s="1"/>
  <c r="AB82" s="1"/>
  <c r="AF45"/>
  <c r="AG45" s="1"/>
  <c r="AD46"/>
  <c r="AD82" s="1"/>
  <c r="AF82" s="1"/>
  <c r="AG82" s="1"/>
  <c r="L45"/>
  <c r="M45" s="1"/>
  <c r="J46"/>
  <c r="J82" s="1"/>
  <c r="L82" s="1"/>
  <c r="M82" s="1"/>
  <c r="V45"/>
  <c r="W45" s="1"/>
  <c r="T46"/>
  <c r="T82" s="1"/>
  <c r="V82" s="1"/>
  <c r="W82" s="1"/>
  <c r="G45"/>
  <c r="H45" s="1"/>
  <c r="E46"/>
  <c r="E82" s="1"/>
  <c r="G82" s="1"/>
  <c r="H82" s="1"/>
  <c r="AJ43"/>
  <c r="AM43"/>
  <c r="AJ81" l="1"/>
  <c r="AI82"/>
  <c r="AI45"/>
  <c r="AJ45" s="1"/>
  <c r="Q50"/>
  <c r="R50" s="1"/>
  <c r="O51"/>
  <c r="AM44"/>
  <c r="V46"/>
  <c r="W46" s="1"/>
  <c r="T47"/>
  <c r="T83" s="1"/>
  <c r="V83" s="1"/>
  <c r="W83" s="1"/>
  <c r="G46"/>
  <c r="H46" s="1"/>
  <c r="E47"/>
  <c r="E83" s="1"/>
  <c r="G83" s="1"/>
  <c r="H83" s="1"/>
  <c r="L46"/>
  <c r="M46" s="1"/>
  <c r="J47"/>
  <c r="J83" s="1"/>
  <c r="L83" s="1"/>
  <c r="M83" s="1"/>
  <c r="AA46"/>
  <c r="AB46" s="1"/>
  <c r="Y47"/>
  <c r="Y83" s="1"/>
  <c r="AA83" s="1"/>
  <c r="AB83" s="1"/>
  <c r="AF46"/>
  <c r="AG46" s="1"/>
  <c r="AD47"/>
  <c r="AD83" s="1"/>
  <c r="AF83" s="1"/>
  <c r="AG83" s="1"/>
  <c r="Q51" l="1"/>
  <c r="R51" s="1"/>
  <c r="O87"/>
  <c r="Q87" s="1"/>
  <c r="R87" s="1"/>
  <c r="AI83"/>
  <c r="AM83" s="1"/>
  <c r="AM82"/>
  <c r="AJ82"/>
  <c r="AI46"/>
  <c r="AJ46" s="1"/>
  <c r="AM45"/>
  <c r="AA47"/>
  <c r="AB47" s="1"/>
  <c r="Y48"/>
  <c r="Y84" s="1"/>
  <c r="AA84" s="1"/>
  <c r="AB84" s="1"/>
  <c r="G47"/>
  <c r="H47" s="1"/>
  <c r="E48"/>
  <c r="E84" s="1"/>
  <c r="G84" s="1"/>
  <c r="H84" s="1"/>
  <c r="AF47"/>
  <c r="AG47" s="1"/>
  <c r="AD48"/>
  <c r="AD84" s="1"/>
  <c r="AF84" s="1"/>
  <c r="AG84" s="1"/>
  <c r="L47"/>
  <c r="M47" s="1"/>
  <c r="J48"/>
  <c r="J84" s="1"/>
  <c r="L84" s="1"/>
  <c r="M84" s="1"/>
  <c r="V47"/>
  <c r="W47" s="1"/>
  <c r="T48"/>
  <c r="T84" s="1"/>
  <c r="V84" s="1"/>
  <c r="W84" s="1"/>
  <c r="R90" l="1"/>
  <c r="R89"/>
  <c r="R54"/>
  <c r="R53"/>
  <c r="AI84"/>
  <c r="AM84" s="1"/>
  <c r="AM46"/>
  <c r="AI47"/>
  <c r="AM47" s="1"/>
  <c r="L48"/>
  <c r="M48" s="1"/>
  <c r="J49"/>
  <c r="J85" s="1"/>
  <c r="L85" s="1"/>
  <c r="M85" s="1"/>
  <c r="G48"/>
  <c r="H48" s="1"/>
  <c r="E49"/>
  <c r="E85" s="1"/>
  <c r="G85" s="1"/>
  <c r="H85" s="1"/>
  <c r="V48"/>
  <c r="W48" s="1"/>
  <c r="T49"/>
  <c r="T85" s="1"/>
  <c r="V85" s="1"/>
  <c r="W85" s="1"/>
  <c r="AF48"/>
  <c r="AG48" s="1"/>
  <c r="AD49"/>
  <c r="AD85" s="1"/>
  <c r="AF85" s="1"/>
  <c r="AG85" s="1"/>
  <c r="AA48"/>
  <c r="AB48" s="1"/>
  <c r="Y49"/>
  <c r="Y85" s="1"/>
  <c r="AA85" s="1"/>
  <c r="AB85" s="1"/>
  <c r="R91" l="1"/>
  <c r="R92" s="1"/>
  <c r="AI85"/>
  <c r="AM85" s="1"/>
  <c r="AI48"/>
  <c r="AM48" s="1"/>
  <c r="AF49"/>
  <c r="AG49" s="1"/>
  <c r="AD50"/>
  <c r="AD86" s="1"/>
  <c r="AF86" s="1"/>
  <c r="AG86" s="1"/>
  <c r="G49"/>
  <c r="H49" s="1"/>
  <c r="E50"/>
  <c r="E86" s="1"/>
  <c r="G86" s="1"/>
  <c r="H86" s="1"/>
  <c r="AA49"/>
  <c r="AB49" s="1"/>
  <c r="Y50"/>
  <c r="Y86" s="1"/>
  <c r="AA86" s="1"/>
  <c r="AB86" s="1"/>
  <c r="V49"/>
  <c r="W49" s="1"/>
  <c r="T50"/>
  <c r="T86" s="1"/>
  <c r="V86" s="1"/>
  <c r="W86" s="1"/>
  <c r="L49"/>
  <c r="M49" s="1"/>
  <c r="J50"/>
  <c r="J86" s="1"/>
  <c r="L86" s="1"/>
  <c r="M86" s="1"/>
  <c r="AI86" l="1"/>
  <c r="AM86" s="1"/>
  <c r="AI49"/>
  <c r="AM49" s="1"/>
  <c r="L50"/>
  <c r="M50" s="1"/>
  <c r="J51"/>
  <c r="AA50"/>
  <c r="AB50" s="1"/>
  <c r="Y51"/>
  <c r="AF50"/>
  <c r="AG50" s="1"/>
  <c r="AD51"/>
  <c r="V50"/>
  <c r="W50" s="1"/>
  <c r="T51"/>
  <c r="G50"/>
  <c r="H50" s="1"/>
  <c r="E51"/>
  <c r="AA51" l="1"/>
  <c r="AB51" s="1"/>
  <c r="Y87"/>
  <c r="AA87" s="1"/>
  <c r="AB87" s="1"/>
  <c r="V51"/>
  <c r="W51" s="1"/>
  <c r="T87"/>
  <c r="V87" s="1"/>
  <c r="W87" s="1"/>
  <c r="G51"/>
  <c r="H51" s="1"/>
  <c r="E87"/>
  <c r="G87" s="1"/>
  <c r="H87" s="1"/>
  <c r="AF51"/>
  <c r="AG51" s="1"/>
  <c r="AD87"/>
  <c r="AF87" s="1"/>
  <c r="AG87" s="1"/>
  <c r="L51"/>
  <c r="M51" s="1"/>
  <c r="J87"/>
  <c r="L87" s="1"/>
  <c r="M87" s="1"/>
  <c r="AI50"/>
  <c r="AM50" s="1"/>
  <c r="M89" l="1"/>
  <c r="M90"/>
  <c r="AG89"/>
  <c r="AG90"/>
  <c r="W89"/>
  <c r="W90"/>
  <c r="H90"/>
  <c r="H89"/>
  <c r="AB90"/>
  <c r="AB89"/>
  <c r="H53"/>
  <c r="H54"/>
  <c r="M53"/>
  <c r="M54"/>
  <c r="M91" s="1"/>
  <c r="M92" s="1"/>
  <c r="W54"/>
  <c r="W53"/>
  <c r="AB53"/>
  <c r="AB54"/>
  <c r="AG53"/>
  <c r="AG54"/>
  <c r="AG91" s="1"/>
  <c r="AG92" s="1"/>
  <c r="AI51"/>
  <c r="AM51" s="1"/>
  <c r="AM53" s="1"/>
  <c r="AI87"/>
  <c r="AM87" s="1"/>
  <c r="AM89" s="1"/>
  <c r="H91" l="1"/>
  <c r="H92" s="1"/>
  <c r="AB91"/>
  <c r="AB92" s="1"/>
  <c r="W91"/>
  <c r="W92" s="1"/>
  <c r="AM91" l="1"/>
  <c r="AM93" s="1"/>
  <c r="P27" i="6" s="1"/>
  <c r="P29" l="1"/>
  <c r="P28" l="1"/>
  <c r="P36" s="1"/>
</calcChain>
</file>

<file path=xl/sharedStrings.xml><?xml version="1.0" encoding="utf-8"?>
<sst xmlns="http://schemas.openxmlformats.org/spreadsheetml/2006/main" count="550" uniqueCount="273">
  <si>
    <t>Delivery Profile</t>
  </si>
  <si>
    <t>Eligible Renewable Resources</t>
  </si>
  <si>
    <t>Instructions:</t>
  </si>
  <si>
    <t>Weekday</t>
  </si>
  <si>
    <t>Hour Beginning</t>
  </si>
  <si>
    <t>Hour
of
Day</t>
  </si>
  <si>
    <t>Hour
of
Week</t>
  </si>
  <si>
    <t>January</t>
  </si>
  <si>
    <t>February</t>
  </si>
  <si>
    <t>March</t>
  </si>
  <si>
    <t>April</t>
  </si>
  <si>
    <t>May</t>
  </si>
  <si>
    <t>June</t>
  </si>
  <si>
    <t>July</t>
  </si>
  <si>
    <t>August</t>
  </si>
  <si>
    <t>September</t>
  </si>
  <si>
    <t>October</t>
  </si>
  <si>
    <t>November</t>
  </si>
  <si>
    <t>December</t>
  </si>
  <si>
    <t>Monday</t>
  </si>
  <si>
    <t>Tuesday</t>
  </si>
  <si>
    <t>Wednesday</t>
  </si>
  <si>
    <t>Thursday</t>
  </si>
  <si>
    <t>Friday</t>
  </si>
  <si>
    <t>Saturday</t>
  </si>
  <si>
    <t>Sunday</t>
  </si>
  <si>
    <t>% of annual delivery in month:</t>
  </si>
  <si>
    <t>S Off-Peak</t>
  </si>
  <si>
    <t>S Semi-Peak</t>
  </si>
  <si>
    <t>S On-Peak</t>
  </si>
  <si>
    <t>W Off-Peak</t>
  </si>
  <si>
    <t>W Semi-Peak</t>
  </si>
  <si>
    <t>W On-Peak</t>
  </si>
  <si>
    <t>WINTER</t>
  </si>
  <si>
    <t>SUMMER</t>
  </si>
  <si>
    <t>Basic Bid Information</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</si>
  <si>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</si>
  <si>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</si>
  <si>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</si>
  <si>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</si>
  <si>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</si>
  <si>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</si>
  <si>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</si>
  <si>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</si>
  <si>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</si>
  <si>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</si>
  <si>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</si>
  <si>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</si>
  <si>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Project Name:</t>
  </si>
  <si>
    <t>Project Letter:</t>
  </si>
  <si>
    <t>Technology/Fuel:</t>
  </si>
  <si>
    <t>Solar Thermal</t>
  </si>
  <si>
    <t>Resource origin:</t>
  </si>
  <si>
    <t>New Facility</t>
  </si>
  <si>
    <t>Resource Location:</t>
  </si>
  <si>
    <t>Proposed CAISO Delivery Point:</t>
  </si>
  <si>
    <t>Facility Nameplate Capacity:</t>
  </si>
  <si>
    <t>MW</t>
  </si>
  <si>
    <t>Net Contract Capacity:</t>
  </si>
  <si>
    <t>Page 1 of 2</t>
  </si>
  <si>
    <t>Pricing Form</t>
  </si>
  <si>
    <t>Potential costs excluded from the bid price:</t>
  </si>
  <si>
    <t>Optional Dispatch-down Provision</t>
  </si>
  <si>
    <t>1.</t>
  </si>
  <si>
    <t>Disregard cells which are blacked out.</t>
  </si>
  <si>
    <t>(Note:  The ability to dispatch-down is optional, not required.)</t>
  </si>
  <si>
    <t>2.</t>
  </si>
  <si>
    <t>Deliveries should be net of degradation.</t>
  </si>
  <si>
    <t>3.</t>
  </si>
  <si>
    <t>Annual hours facility may be dispatched-down:</t>
  </si>
  <si>
    <t>Hours</t>
  </si>
  <si>
    <t>4.</t>
  </si>
  <si>
    <t>Create additional copies of this spreadsheet to propose additional pricing options for the same project.</t>
  </si>
  <si>
    <t>Amount of Curtailable Capacity:</t>
  </si>
  <si>
    <t>Unit Cost per Curtailment:</t>
  </si>
  <si>
    <t>per MWH curtailed</t>
  </si>
  <si>
    <t>Ramp-down rate (MW per minute or hour):</t>
  </si>
  <si>
    <t>Indicate per min. or per hr.</t>
  </si>
  <si>
    <t>Minimum up time (minutes or hours):</t>
  </si>
  <si>
    <t>Indicate min. or hrs.</t>
  </si>
  <si>
    <t>Pricing Assumptions</t>
  </si>
  <si>
    <t>Other conditions which would change pricing:</t>
  </si>
  <si>
    <t>Minimum down time (minutes or hours):</t>
  </si>
  <si>
    <t xml:space="preserve">Operating range (MW net): </t>
  </si>
  <si>
    <t>MW minimum</t>
  </si>
  <si>
    <t>MW maximum</t>
  </si>
  <si>
    <t>Offer Type:</t>
  </si>
  <si>
    <t>PPA Term:</t>
  </si>
  <si>
    <t>Required Subsidies/Tax Benefits:</t>
  </si>
  <si>
    <t>None required.</t>
  </si>
  <si>
    <t>PTC</t>
  </si>
  <si>
    <t>ITC</t>
  </si>
  <si>
    <t>SB90</t>
  </si>
  <si>
    <t>Other.  List all:</t>
  </si>
  <si>
    <t>Product Type*:</t>
  </si>
  <si>
    <t>Unit Firm Type**:</t>
  </si>
  <si>
    <t>*If the Renewable Energy Source is solar or wind, product type must be "As-Available".</t>
  </si>
  <si>
    <t>**If the Product Type is "As-Available", Unit Firm Type must be "N/A".</t>
  </si>
  <si>
    <r>
      <t xml:space="preserve">Indicate the type of pricing desired via the green drop down box below.
</t>
    </r>
    <r>
      <rPr>
        <sz val="10"/>
        <rFont val="Garamond"/>
        <family val="1"/>
      </rPr>
      <t xml:space="preserve">(a) Flat Pricing
(b) TOD Pricing
</t>
    </r>
  </si>
  <si>
    <t>TOD Pricing</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</si>
  <si>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</si>
  <si>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</si>
  <si>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</si>
  <si>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</si>
  <si>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</si>
  <si>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</si>
  <si>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</si>
  <si>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</si>
  <si>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</si>
  <si>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</si>
  <si>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</si>
  <si>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</si>
  <si>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</si>
  <si>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</si>
  <si>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</si>
  <si>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</si>
  <si>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</si>
  <si>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</si>
  <si>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</si>
  <si>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</si>
  <si>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</si>
  <si>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</si>
  <si>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</si>
  <si>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</si>
  <si>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</si>
  <si>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</si>
  <si>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</si>
  <si>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Contract Year</t>
  </si>
  <si>
    <t>Start Date</t>
  </si>
  <si>
    <t>Stop Date</t>
  </si>
  <si>
    <t>Energy
Price ($/MWh)</t>
  </si>
  <si>
    <t>Capacity Price
($/kW-yr)</t>
  </si>
  <si>
    <t>Guaranteed Annual Delivery (MWH)</t>
  </si>
  <si>
    <t>Estimated Annual Delivery (MWH)</t>
  </si>
  <si>
    <t>Summer On-Peak</t>
  </si>
  <si>
    <t>Summer Semi-Peak</t>
  </si>
  <si>
    <t>Summer Off-Peak</t>
  </si>
  <si>
    <t>Summer Total</t>
  </si>
  <si>
    <t>Winter On-Peak</t>
  </si>
  <si>
    <t>Winter Semi-Peak</t>
  </si>
  <si>
    <t>Winter Off-Peak</t>
  </si>
  <si>
    <t>Winter Total</t>
  </si>
  <si>
    <t>Grand Total</t>
  </si>
  <si>
    <t>Capacity Factor</t>
  </si>
  <si>
    <t>Summer
On-Peak</t>
  </si>
  <si>
    <t>Summer
Off-Peak</t>
  </si>
  <si>
    <t>Winter
On-Peak</t>
  </si>
  <si>
    <t>Winter
Semi-Peak</t>
  </si>
  <si>
    <t>Winter
Off-Peak</t>
  </si>
  <si>
    <t>Total
Annual Energy Cost</t>
  </si>
  <si>
    <t>Total Annual Capacity Cost</t>
  </si>
  <si>
    <t>All-In Unit Cost</t>
  </si>
  <si>
    <t>TECH COMBO</t>
  </si>
  <si>
    <t>Wind</t>
  </si>
  <si>
    <t>Solar PV</t>
  </si>
  <si>
    <t>Biomass</t>
  </si>
  <si>
    <t>Geothermal</t>
  </si>
  <si>
    <t>Biogas/Landfill Gas</t>
  </si>
  <si>
    <t>Hybrid</t>
  </si>
  <si>
    <t>RESORG COMBO</t>
  </si>
  <si>
    <t>Repower</t>
  </si>
  <si>
    <t>Upgrade</t>
  </si>
  <si>
    <t>Extension of existing agreement</t>
  </si>
  <si>
    <t>Total Factors in Typical Week:</t>
  </si>
  <si>
    <t>Total Factors in Month:</t>
  </si>
  <si>
    <t>Generation Profile (Dispatchable Units Only)</t>
  </si>
  <si>
    <t>Plant Description:</t>
  </si>
  <si>
    <t>Plant Start Profile</t>
  </si>
  <si>
    <t>Dispatch Profile</t>
  </si>
  <si>
    <t>Plant Starts Available to SDG&amp;E</t>
  </si>
  <si>
    <t>Cost for Each Plant Start</t>
  </si>
  <si>
    <t>Start Fuel MMBTU</t>
  </si>
  <si>
    <t>List the number of starts and startup costs for your plant.</t>
  </si>
  <si>
    <t>Also list the MMBTU associated with the startup cost of your plant if you are burning natural gas.</t>
  </si>
  <si>
    <t>Please Answer the Following Dispatch Information:</t>
  </si>
  <si>
    <t>Will your plant be supplemented with Natural Gas or other fossil fuel?</t>
  </si>
  <si>
    <t>Not Applicable (N/A)</t>
  </si>
  <si>
    <t>Yes, No or Not Applicable (N/A)</t>
  </si>
  <si>
    <t>What percentage of your fuel costs will be fixed or variable?</t>
  </si>
  <si>
    <t>Fixed</t>
  </si>
  <si>
    <t>Variable</t>
  </si>
  <si>
    <t>What percentage of your O&amp;M will be fixed or variable?</t>
  </si>
  <si>
    <t>What percentage of your start costs will be fixed or variable?</t>
  </si>
  <si>
    <t>What is your dispatch rate to maximum capacity (e.g. 1 minutes, 1 hour, 1 day)?</t>
  </si>
  <si>
    <t>Minutes</t>
  </si>
  <si>
    <t>What is your COLD start ramp-up rate (MW per minute, hour)?</t>
  </si>
  <si>
    <t>6a.  What is your WARM start ramp-up rate (MW per minute, hour)?</t>
  </si>
  <si>
    <t>6b.  What is your HOT start ramp-up rate (MW per minute, hour)?</t>
  </si>
  <si>
    <t>What is your ramp-down rate (MW per minute, hour)?</t>
  </si>
  <si>
    <t>What is your minimum up and minimum down times (e.g. minutes, hours)?</t>
  </si>
  <si>
    <t>Min Up</t>
  </si>
  <si>
    <t>Min Down</t>
  </si>
  <si>
    <t>What are your operating ranges MW (minimum and maximum)?</t>
  </si>
  <si>
    <t>MW Minimum</t>
  </si>
  <si>
    <t>MW Maximum</t>
  </si>
  <si>
    <t>What is your expected schedule maintenance outage rate?</t>
  </si>
  <si>
    <t>% Hours/Year</t>
  </si>
  <si>
    <t>What is your expected forced outage rate?</t>
  </si>
  <si>
    <t>What are your expected run hours?</t>
  </si>
  <si>
    <t>Hours/Year</t>
  </si>
  <si>
    <t>Describe any seasonal variations in your available MWH deliveries.</t>
  </si>
  <si>
    <t>Bidder Notes:</t>
  </si>
  <si>
    <t>Interconnection Class:</t>
  </si>
  <si>
    <t>Guaranteed Commercial Operation Date:</t>
  </si>
  <si>
    <t>PPA</t>
  </si>
  <si>
    <t>Capacity Factor in Typical Week:</t>
  </si>
  <si>
    <t>Annual TOD Delivery Breakdown:</t>
  </si>
  <si>
    <t>years</t>
  </si>
  <si>
    <t>2012 RPS Solicitation</t>
  </si>
  <si>
    <t>Company is Women/Minority/Disabled Veteran owned Business Enterprise as per CPUC General Order 156?</t>
  </si>
  <si>
    <t>Net Contract Capacity (MW)</t>
  </si>
  <si>
    <t>GENERATION AS PERCENT OF NAMEPLATE CAPACITY (%)</t>
  </si>
  <si>
    <t>years from Guaranteed COD, above</t>
  </si>
  <si>
    <t>Interconnection Point (Or Point of Entry Into California):</t>
  </si>
  <si>
    <t>Nearest 230 kV Substation:</t>
  </si>
  <si>
    <t>(AB)</t>
  </si>
  <si>
    <t>(AC)</t>
  </si>
  <si>
    <t>Forecast Index Price ($/MWh)</t>
  </si>
  <si>
    <t>Fixed Energy Price ($/MWh)</t>
  </si>
  <si>
    <t>TOD Multipliers</t>
  </si>
  <si>
    <t>Request for Offers</t>
  </si>
  <si>
    <t>Contract Term (years)</t>
  </si>
  <si>
    <t>Operation Date</t>
  </si>
  <si>
    <t>PROJECT COD/START YEAR</t>
  </si>
  <si>
    <t>TERM</t>
  </si>
  <si>
    <t>BASELOAD MPR</t>
  </si>
  <si>
    <t>MPR TOD ALL-IN</t>
  </si>
  <si>
    <t>CONTRACT YR</t>
  </si>
  <si>
    <t>Expected MWh</t>
  </si>
  <si>
    <t>MPR $/MWh</t>
  </si>
  <si>
    <t>TOD Multiplier</t>
  </si>
  <si>
    <t>MPR TOD Price</t>
  </si>
  <si>
    <t>Period Cost</t>
  </si>
  <si>
    <t>TOD Price</t>
  </si>
  <si>
    <t>Total GWh</t>
  </si>
  <si>
    <t>Total MPR Cost $/mil</t>
  </si>
  <si>
    <t>Annual TOD $/MWh</t>
  </si>
  <si>
    <t>Discount Factor</t>
  </si>
  <si>
    <t>Discounted GWh</t>
  </si>
  <si>
    <t>Discounted Cost</t>
  </si>
  <si>
    <t>TOTAL FCDS PAYMENT STREAM</t>
  </si>
  <si>
    <t>PV OF FCDS PAYMENT STREAM</t>
  </si>
  <si>
    <t>MPR TOD ENERGY ONLY</t>
  </si>
  <si>
    <t>TOTAL ENERGY-ONLY PAYMENT STREAM</t>
  </si>
  <si>
    <t>PV OF ENERGY-ONLY PAYMENT STREAM</t>
  </si>
  <si>
    <t>PV DIFFERENCE</t>
  </si>
  <si>
    <t>FCDS PAYMENT PREMIUM</t>
  </si>
  <si>
    <t>TOTAL NOMINAL COST:</t>
  </si>
  <si>
    <t>TOTAL DISCOUNTED COST:</t>
  </si>
  <si>
    <t>LEVELIZED ANNUAL COST:</t>
  </si>
  <si>
    <t>LEVELIZED CONTRACT COST:</t>
  </si>
  <si>
    <t>per MWh</t>
  </si>
  <si>
    <t>(Check all Applicable)</t>
  </si>
  <si>
    <t>Pricing Option Description</t>
  </si>
  <si>
    <t>LEVELIZED ANNUAL DELIVERIES (MWh):</t>
  </si>
  <si>
    <t>TOTAL DISCOUNTED DELIVERIES (MWh):</t>
  </si>
  <si>
    <t>DEVELOPMENT SECURITY:</t>
  </si>
  <si>
    <t>DELIVERY SECURITY:</t>
  </si>
  <si>
    <t>DELIVERABILITY VALUE:</t>
  </si>
  <si>
    <t>Balancing Authority (and Transmission Operator):</t>
  </si>
  <si>
    <t>Deliverability Value</t>
  </si>
  <si>
    <t>Balancing &amp; TO:</t>
  </si>
  <si>
    <t>Deliverability Status:</t>
  </si>
  <si>
    <t>Resource Adequacy Type:</t>
  </si>
  <si>
    <r>
      <t xml:space="preserve">
</t>
    </r>
    <r>
      <rPr>
        <b/>
        <sz val="10"/>
        <rFont val="Garamond"/>
        <family val="1"/>
      </rPr>
      <t xml:space="preserve">TIME-OF-DAY DELIVERIES
</t>
    </r>
    <r>
      <rPr>
        <sz val="10"/>
        <rFont val="Garamond"/>
        <family val="1"/>
      </rPr>
      <t>Columns (I) through (R) will prorate data from Column (H) by the generation shape from the &lt;Typical Profile&gt; tab.</t>
    </r>
  </si>
  <si>
    <t>PRELIMINARY NMV:</t>
  </si>
  <si>
    <t>ENERGY BENEFIT:</t>
  </si>
  <si>
    <t>CAPACITY BENEFIT:</t>
  </si>
  <si>
    <t>Capacity pricing is only available to unit firm projects.</t>
  </si>
  <si>
    <t>Technology:</t>
  </si>
  <si>
    <t>**If the Unit Firm Type is "Dispatchable", please fill out the DISPATCH tab of this workbook.</t>
  </si>
  <si>
    <t>If your project is designated as "Dispatchable" on the "PRICING" worksheet cell C32, respond to the questions below.  Otherwise, please leave this section blank.</t>
  </si>
  <si>
    <t>Populate the table below with the hourly capacity factor from the project.  Hourly capacity factor should be the ratio of expected generation in the hour to project nameplate capacity in AC as reported on the "PROJECT INFORMATION" worksheet, cell D29.</t>
  </si>
</sst>
</file>

<file path=xl/styles.xml><?xml version="1.0" encoding="utf-8"?>
<styleSheet xmlns="http://schemas.openxmlformats.org/spreadsheetml/2006/main">
  <numFmts count="19">
    <numFmt numFmtId="7" formatCode="&quot;$&quot;#,##0.00_);\(&quot;$&quot;#,##0.0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quot;$&quot;0.00"/>
    <numFmt numFmtId="169" formatCode="0,000"/>
    <numFmt numFmtId="170" formatCode="_(* #,##0_);_(* \(#,##0\);_(* \'\ \-\ \'??_);_(@_)"/>
    <numFmt numFmtId="171" formatCode="_(* #,##0_);_(* \(#,##0\);_(* \ \-\ ??_);_(@_)"/>
    <numFmt numFmtId="172" formatCode="#,##0.00000"/>
    <numFmt numFmtId="173" formatCode="0.0000"/>
    <numFmt numFmtId="174" formatCode="0.0"/>
    <numFmt numFmtId="175" formatCode="&quot;$&quot;#,##0.00;\(&quot;$&quot;#,##0.00\)"/>
    <numFmt numFmtId="176" formatCode="&quot;$&quot;#,##0.00"/>
    <numFmt numFmtId="177" formatCode="_(* #,##0.0_);_(* \(#,##0.0\);_(* &quot;-&quot;??_);_(@_)"/>
    <numFmt numFmtId="178" formatCode="&quot;$&quot;#,##0.000"/>
    <numFmt numFmtId="179" formatCode="&quot;$&quot;#,##0"/>
  </numFmts>
  <fonts count="47">
    <font>
      <sz val="10"/>
      <name val="Arial"/>
    </font>
    <font>
      <sz val="11"/>
      <color theme="1"/>
      <name val="Calibri"/>
      <family val="2"/>
      <scheme val="minor"/>
    </font>
    <font>
      <sz val="10"/>
      <name val="Arial"/>
      <family val="2"/>
    </font>
    <font>
      <sz val="8"/>
      <name val="Arial"/>
      <family val="2"/>
    </font>
    <font>
      <b/>
      <sz val="15"/>
      <name val="Garamond"/>
      <family val="1"/>
    </font>
    <font>
      <sz val="15"/>
      <name val="Garamond"/>
      <family val="1"/>
    </font>
    <font>
      <sz val="10"/>
      <name val="Garamond"/>
      <family val="1"/>
    </font>
    <font>
      <sz val="12"/>
      <name val="Garamond"/>
      <family val="1"/>
    </font>
    <font>
      <b/>
      <sz val="12"/>
      <color indexed="9"/>
      <name val="Garamond"/>
      <family val="1"/>
    </font>
    <font>
      <sz val="10"/>
      <color indexed="9"/>
      <name val="Garamond"/>
      <family val="1"/>
    </font>
    <font>
      <b/>
      <sz val="12"/>
      <name val="Garamond"/>
      <family val="1"/>
    </font>
    <font>
      <sz val="10"/>
      <color indexed="10"/>
      <name val="Garamond"/>
      <family val="1"/>
    </font>
    <font>
      <b/>
      <sz val="10"/>
      <name val="Garamond"/>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2"/>
      <name val="Garamond"/>
      <family val="1"/>
    </font>
    <font>
      <sz val="11"/>
      <color indexed="10"/>
      <name val="Garamond"/>
      <family val="1"/>
    </font>
    <font>
      <u/>
      <sz val="10"/>
      <color indexed="9"/>
      <name val="Garamond"/>
      <family val="1"/>
    </font>
    <font>
      <b/>
      <sz val="10"/>
      <color indexed="9"/>
      <name val="Garamond"/>
      <family val="1"/>
    </font>
    <font>
      <b/>
      <sz val="5"/>
      <name val="Garamond"/>
      <family val="1"/>
    </font>
    <font>
      <b/>
      <u/>
      <sz val="12"/>
      <color indexed="9"/>
      <name val="Garamond"/>
      <family val="1"/>
    </font>
    <font>
      <b/>
      <u val="singleAccounting"/>
      <sz val="10"/>
      <name val="Garamond"/>
      <family val="1"/>
    </font>
    <font>
      <sz val="11"/>
      <name val="Garamond"/>
      <family val="1"/>
    </font>
    <font>
      <sz val="10"/>
      <name val="Arial"/>
      <family val="2"/>
    </font>
    <font>
      <sz val="10"/>
      <color theme="0"/>
      <name val="Garamond"/>
      <family val="1"/>
    </font>
    <font>
      <b/>
      <sz val="12"/>
      <color theme="1"/>
      <name val="Calibri"/>
      <family val="2"/>
      <scheme val="minor"/>
    </font>
    <font>
      <sz val="11"/>
      <name val="Calibri"/>
      <family val="2"/>
      <scheme val="minor"/>
    </font>
    <font>
      <b/>
      <sz val="11"/>
      <name val="Calibri"/>
      <family val="2"/>
      <scheme val="minor"/>
    </font>
    <font>
      <b/>
      <sz val="10"/>
      <name val="Calibri"/>
      <family val="2"/>
      <scheme val="minor"/>
    </font>
    <font>
      <sz val="10"/>
      <name val="Calibri"/>
      <family val="2"/>
      <scheme val="minor"/>
    </font>
    <font>
      <b/>
      <sz val="11"/>
      <color theme="1"/>
      <name val="Calibri"/>
      <family val="2"/>
      <scheme val="minor"/>
    </font>
    <font>
      <b/>
      <sz val="11"/>
      <name val="Garamond"/>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41"/>
        <bgColor indexed="64"/>
      </patternFill>
    </fill>
    <fill>
      <patternFill patternType="solid">
        <fgColor indexed="42"/>
        <bgColor indexed="64"/>
      </patternFill>
    </fill>
    <fill>
      <patternFill patternType="solid">
        <fgColor indexed="51"/>
        <bgColor indexed="64"/>
      </patternFill>
    </fill>
    <fill>
      <patternFill patternType="solid">
        <fgColor indexed="15"/>
        <bgColor indexed="64"/>
      </patternFill>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rgb="FF66FF66"/>
        <bgColor indexed="64"/>
      </patternFill>
    </fill>
    <fill>
      <patternFill patternType="solid">
        <fgColor rgb="FF66FFFF"/>
        <bgColor indexed="64"/>
      </patternFill>
    </fill>
    <fill>
      <patternFill patternType="solid">
        <fgColor rgb="FFCCFFCC"/>
        <bgColor indexed="64"/>
      </patternFill>
    </fill>
    <fill>
      <patternFill patternType="solid">
        <fgColor theme="0"/>
        <bgColor indexed="64"/>
      </patternFill>
    </fill>
    <fill>
      <patternFill patternType="solid">
        <fgColor rgb="FF000000"/>
        <bgColor indexed="64"/>
      </patternFill>
    </fill>
  </fills>
  <borders count="1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diagonal/>
    </border>
    <border>
      <left/>
      <right style="hair">
        <color indexed="64"/>
      </right>
      <top/>
      <bottom style="medium">
        <color indexed="64"/>
      </bottom>
      <diagonal/>
    </border>
  </borders>
  <cellStyleXfs count="47">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2" fillId="23" borderId="7" applyNumberFormat="0" applyFont="0" applyAlignment="0" applyProtection="0"/>
    <xf numFmtId="0" fontId="26" fillId="20" borderId="8" applyNumberFormat="0" applyAlignment="0" applyProtection="0"/>
    <xf numFmtId="9" fontId="2"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1" fillId="0" borderId="0"/>
    <xf numFmtId="43" fontId="1" fillId="0" borderId="0" applyFont="0" applyFill="0" applyBorder="0" applyAlignment="0" applyProtection="0"/>
  </cellStyleXfs>
  <cellXfs count="461">
    <xf numFmtId="0" fontId="0" fillId="0" borderId="0" xfId="0"/>
    <xf numFmtId="0" fontId="4" fillId="0" borderId="10" xfId="0" applyFont="1" applyBorder="1" applyAlignment="1">
      <alignment horizontal="left"/>
    </xf>
    <xf numFmtId="0" fontId="4" fillId="0" borderId="11" xfId="0" applyFont="1" applyBorder="1" applyAlignment="1">
      <alignment horizontal="center"/>
    </xf>
    <xf numFmtId="0" fontId="5" fillId="0" borderId="11" xfId="0" applyFont="1" applyBorder="1"/>
    <xf numFmtId="0" fontId="6" fillId="0" borderId="11" xfId="0" applyFont="1" applyBorder="1"/>
    <xf numFmtId="0" fontId="4" fillId="0" borderId="12" xfId="0" applyFont="1" applyBorder="1" applyAlignment="1">
      <alignment horizontal="right"/>
    </xf>
    <xf numFmtId="0" fontId="6" fillId="0" borderId="0" xfId="0" applyFont="1"/>
    <xf numFmtId="0" fontId="7" fillId="0" borderId="13" xfId="0" applyFont="1" applyBorder="1" applyAlignment="1">
      <alignment horizontal="left"/>
    </xf>
    <xf numFmtId="0" fontId="7" fillId="0" borderId="14" xfId="0" applyFont="1" applyBorder="1" applyAlignment="1">
      <alignment horizontal="center"/>
    </xf>
    <xf numFmtId="0" fontId="6" fillId="0" borderId="14" xfId="0" applyFont="1" applyBorder="1"/>
    <xf numFmtId="0" fontId="7" fillId="0" borderId="15" xfId="0" applyFont="1" applyBorder="1" applyAlignment="1">
      <alignment horizontal="right"/>
    </xf>
    <xf numFmtId="0" fontId="8" fillId="24" borderId="16" xfId="0" applyFont="1" applyFill="1" applyBorder="1" applyAlignment="1">
      <alignment horizontal="left"/>
    </xf>
    <xf numFmtId="0" fontId="8" fillId="24" borderId="17" xfId="0" applyFont="1" applyFill="1" applyBorder="1"/>
    <xf numFmtId="0" fontId="9" fillId="24" borderId="17" xfId="0" applyFont="1" applyFill="1" applyBorder="1"/>
    <xf numFmtId="0" fontId="6" fillId="0" borderId="18" xfId="0" applyFont="1" applyBorder="1"/>
    <xf numFmtId="0" fontId="6" fillId="0" borderId="0" xfId="0" applyFont="1" applyBorder="1"/>
    <xf numFmtId="0" fontId="6" fillId="0" borderId="19" xfId="0" applyFont="1" applyBorder="1"/>
    <xf numFmtId="0" fontId="10" fillId="0" borderId="0" xfId="0" applyFont="1" applyBorder="1"/>
    <xf numFmtId="0" fontId="6" fillId="0" borderId="20" xfId="0" applyFont="1" applyBorder="1"/>
    <xf numFmtId="0" fontId="6" fillId="0" borderId="21" xfId="0" applyFont="1" applyFill="1" applyBorder="1" applyAlignment="1"/>
    <xf numFmtId="0" fontId="6" fillId="0" borderId="21" xfId="0" applyFont="1" applyBorder="1"/>
    <xf numFmtId="0" fontId="6" fillId="0" borderId="22" xfId="0" applyFont="1" applyBorder="1"/>
    <xf numFmtId="0" fontId="6" fillId="0" borderId="21" xfId="0" applyFont="1" applyBorder="1" applyAlignment="1">
      <alignment horizontal="center"/>
    </xf>
    <xf numFmtId="0" fontId="6" fillId="0" borderId="21" xfId="0" applyFont="1" applyBorder="1" applyAlignment="1">
      <alignment horizontal="right" wrapText="1"/>
    </xf>
    <xf numFmtId="0" fontId="6" fillId="0" borderId="23" xfId="0" applyFont="1" applyBorder="1" applyAlignment="1">
      <alignment horizontal="right" wrapText="1"/>
    </xf>
    <xf numFmtId="0" fontId="6" fillId="0" borderId="24" xfId="0" applyFont="1" applyBorder="1" applyAlignment="1">
      <alignment horizontal="center"/>
    </xf>
    <xf numFmtId="0" fontId="6" fillId="0" borderId="25" xfId="0" applyFont="1" applyBorder="1" applyAlignment="1">
      <alignment horizontal="center"/>
    </xf>
    <xf numFmtId="0" fontId="6" fillId="0" borderId="26" xfId="0" applyFont="1" applyBorder="1" applyAlignment="1">
      <alignment horizontal="center"/>
    </xf>
    <xf numFmtId="0" fontId="6" fillId="0" borderId="0" xfId="0" applyFont="1" applyAlignment="1">
      <alignment horizontal="center"/>
    </xf>
    <xf numFmtId="18" fontId="6" fillId="0" borderId="0" xfId="0" applyNumberFormat="1" applyFont="1"/>
    <xf numFmtId="165" fontId="6" fillId="0" borderId="0" xfId="28" applyNumberFormat="1" applyFont="1"/>
    <xf numFmtId="0" fontId="6" fillId="0" borderId="0" xfId="0" applyFont="1" applyFill="1" applyAlignment="1">
      <alignment horizontal="center"/>
    </xf>
    <xf numFmtId="18" fontId="6" fillId="0" borderId="0" xfId="0" applyNumberFormat="1" applyFont="1" applyFill="1"/>
    <xf numFmtId="165" fontId="6" fillId="0" borderId="0" xfId="28" applyNumberFormat="1" applyFont="1" applyFill="1"/>
    <xf numFmtId="0" fontId="6" fillId="0" borderId="0" xfId="0" applyFont="1" applyFill="1"/>
    <xf numFmtId="0" fontId="6" fillId="0" borderId="0" xfId="0" applyFont="1" applyFill="1" applyBorder="1"/>
    <xf numFmtId="0" fontId="12" fillId="0" borderId="0" xfId="0" applyFont="1" applyAlignment="1">
      <alignment horizontal="right"/>
    </xf>
    <xf numFmtId="165" fontId="12" fillId="0" borderId="0" xfId="28" applyNumberFormat="1" applyFont="1"/>
    <xf numFmtId="9" fontId="6" fillId="0" borderId="0" xfId="41" applyFont="1"/>
    <xf numFmtId="167" fontId="12" fillId="0" borderId="0" xfId="28" applyNumberFormat="1" applyFont="1"/>
    <xf numFmtId="167" fontId="6" fillId="0" borderId="0" xfId="28" applyNumberFormat="1" applyFont="1"/>
    <xf numFmtId="0" fontId="12" fillId="25" borderId="0" xfId="0" applyFont="1" applyFill="1" applyBorder="1" applyAlignment="1">
      <alignment horizontal="right"/>
    </xf>
    <xf numFmtId="0" fontId="12" fillId="26" borderId="0" xfId="0" applyFont="1" applyFill="1" applyBorder="1" applyAlignment="1">
      <alignment horizontal="right"/>
    </xf>
    <xf numFmtId="0" fontId="12" fillId="27" borderId="0" xfId="0" applyFont="1" applyFill="1" applyBorder="1" applyAlignment="1">
      <alignment horizontal="right"/>
    </xf>
    <xf numFmtId="0" fontId="12" fillId="28" borderId="0" xfId="0" applyFont="1" applyFill="1" applyBorder="1" applyAlignment="1">
      <alignment horizontal="right"/>
    </xf>
    <xf numFmtId="0" fontId="12" fillId="29" borderId="0" xfId="0" applyFont="1" applyFill="1" applyBorder="1" applyAlignment="1">
      <alignment horizontal="right"/>
    </xf>
    <xf numFmtId="0" fontId="12" fillId="30" borderId="0" xfId="0" applyFont="1" applyFill="1" applyBorder="1" applyAlignment="1">
      <alignment horizontal="right"/>
    </xf>
    <xf numFmtId="10" fontId="6" fillId="0" borderId="0" xfId="41" applyNumberFormat="1" applyFont="1"/>
    <xf numFmtId="167" fontId="12" fillId="25" borderId="21" xfId="0" applyNumberFormat="1" applyFont="1" applyFill="1" applyBorder="1" applyAlignment="1">
      <alignment horizontal="center" wrapText="1"/>
    </xf>
    <xf numFmtId="167" fontId="12" fillId="26" borderId="21" xfId="0" applyNumberFormat="1" applyFont="1" applyFill="1" applyBorder="1" applyAlignment="1">
      <alignment horizontal="center" wrapText="1"/>
    </xf>
    <xf numFmtId="167" fontId="12" fillId="27" borderId="21" xfId="0" applyNumberFormat="1" applyFont="1" applyFill="1" applyBorder="1" applyAlignment="1">
      <alignment horizontal="center" wrapText="1"/>
    </xf>
    <xf numFmtId="167" fontId="12" fillId="28" borderId="21" xfId="0" applyNumberFormat="1" applyFont="1" applyFill="1" applyBorder="1" applyAlignment="1">
      <alignment horizontal="center" wrapText="1"/>
    </xf>
    <xf numFmtId="167" fontId="12" fillId="29" borderId="21" xfId="0" applyNumberFormat="1" applyFont="1" applyFill="1" applyBorder="1" applyAlignment="1">
      <alignment horizontal="center" wrapText="1"/>
    </xf>
    <xf numFmtId="167" fontId="12" fillId="30" borderId="21" xfId="0" applyNumberFormat="1" applyFont="1" applyFill="1" applyBorder="1" applyAlignment="1">
      <alignment horizontal="center" wrapText="1"/>
    </xf>
    <xf numFmtId="167" fontId="6" fillId="0" borderId="0" xfId="0" applyNumberFormat="1" applyFont="1"/>
    <xf numFmtId="10" fontId="6" fillId="0" borderId="0" xfId="0" applyNumberFormat="1" applyFont="1"/>
    <xf numFmtId="0" fontId="6" fillId="0" borderId="0" xfId="0" applyFont="1" applyAlignment="1">
      <alignment horizontal="right"/>
    </xf>
    <xf numFmtId="43" fontId="6" fillId="0" borderId="0" xfId="0" applyNumberFormat="1" applyFont="1"/>
    <xf numFmtId="164" fontId="6" fillId="0" borderId="0" xfId="41" applyNumberFormat="1" applyFont="1"/>
    <xf numFmtId="164" fontId="6" fillId="25" borderId="27" xfId="41" applyNumberFormat="1" applyFont="1" applyFill="1" applyBorder="1" applyProtection="1">
      <protection locked="0"/>
    </xf>
    <xf numFmtId="164" fontId="6" fillId="25" borderId="28" xfId="41" applyNumberFormat="1" applyFont="1" applyFill="1" applyBorder="1" applyProtection="1">
      <protection locked="0"/>
    </xf>
    <xf numFmtId="164" fontId="6" fillId="25" borderId="29" xfId="41" applyNumberFormat="1" applyFont="1" applyFill="1" applyBorder="1" applyProtection="1">
      <protection locked="0"/>
    </xf>
    <xf numFmtId="164" fontId="6" fillId="28" borderId="27" xfId="41" applyNumberFormat="1" applyFont="1" applyFill="1" applyBorder="1" applyProtection="1">
      <protection locked="0"/>
    </xf>
    <xf numFmtId="164" fontId="6" fillId="28" borderId="28" xfId="41" applyNumberFormat="1" applyFont="1" applyFill="1" applyBorder="1" applyProtection="1">
      <protection locked="0"/>
    </xf>
    <xf numFmtId="164" fontId="6" fillId="28" borderId="29" xfId="41" applyNumberFormat="1" applyFont="1" applyFill="1" applyBorder="1" applyProtection="1">
      <protection locked="0"/>
    </xf>
    <xf numFmtId="164" fontId="6" fillId="25" borderId="30" xfId="41" applyNumberFormat="1" applyFont="1" applyFill="1" applyBorder="1" applyProtection="1">
      <protection locked="0"/>
    </xf>
    <xf numFmtId="164" fontId="6" fillId="25" borderId="31" xfId="41" applyNumberFormat="1" applyFont="1" applyFill="1" applyBorder="1" applyProtection="1">
      <protection locked="0"/>
    </xf>
    <xf numFmtId="164" fontId="6" fillId="25" borderId="32" xfId="41" applyNumberFormat="1" applyFont="1" applyFill="1" applyBorder="1" applyProtection="1">
      <protection locked="0"/>
    </xf>
    <xf numFmtId="164" fontId="6" fillId="25" borderId="33" xfId="41" applyNumberFormat="1" applyFont="1" applyFill="1" applyBorder="1" applyProtection="1">
      <protection locked="0"/>
    </xf>
    <xf numFmtId="164" fontId="6" fillId="25" borderId="34" xfId="41" applyNumberFormat="1" applyFont="1" applyFill="1" applyBorder="1" applyProtection="1">
      <protection locked="0"/>
    </xf>
    <xf numFmtId="164" fontId="6" fillId="28" borderId="32" xfId="41" applyNumberFormat="1" applyFont="1" applyFill="1" applyBorder="1" applyProtection="1">
      <protection locked="0"/>
    </xf>
    <xf numFmtId="164" fontId="6" fillId="28" borderId="33" xfId="41" applyNumberFormat="1" applyFont="1" applyFill="1" applyBorder="1" applyProtection="1">
      <protection locked="0"/>
    </xf>
    <xf numFmtId="164" fontId="6" fillId="28" borderId="34" xfId="41" applyNumberFormat="1" applyFont="1" applyFill="1" applyBorder="1" applyProtection="1">
      <protection locked="0"/>
    </xf>
    <xf numFmtId="164" fontId="6" fillId="26" borderId="32" xfId="41" applyNumberFormat="1" applyFont="1" applyFill="1" applyBorder="1" applyProtection="1">
      <protection locked="0"/>
    </xf>
    <xf numFmtId="164" fontId="6" fillId="26" borderId="33" xfId="41" applyNumberFormat="1" applyFont="1" applyFill="1" applyBorder="1" applyProtection="1">
      <protection locked="0"/>
    </xf>
    <xf numFmtId="164" fontId="6" fillId="26" borderId="34" xfId="41" applyNumberFormat="1" applyFont="1" applyFill="1" applyBorder="1" applyProtection="1">
      <protection locked="0"/>
    </xf>
    <xf numFmtId="164" fontId="6" fillId="29" borderId="32" xfId="41" applyNumberFormat="1" applyFont="1" applyFill="1" applyBorder="1" applyProtection="1">
      <protection locked="0"/>
    </xf>
    <xf numFmtId="164" fontId="6" fillId="29" borderId="33" xfId="41" applyNumberFormat="1" applyFont="1" applyFill="1" applyBorder="1" applyProtection="1">
      <protection locked="0"/>
    </xf>
    <xf numFmtId="164" fontId="6" fillId="29" borderId="34" xfId="41" applyNumberFormat="1" applyFont="1" applyFill="1" applyBorder="1" applyProtection="1">
      <protection locked="0"/>
    </xf>
    <xf numFmtId="164" fontId="6" fillId="27" borderId="32" xfId="41" applyNumberFormat="1" applyFont="1" applyFill="1" applyBorder="1" applyProtection="1">
      <protection locked="0"/>
    </xf>
    <xf numFmtId="164" fontId="6" fillId="27" borderId="33" xfId="41" applyNumberFormat="1" applyFont="1" applyFill="1" applyBorder="1" applyProtection="1">
      <protection locked="0"/>
    </xf>
    <xf numFmtId="164" fontId="6" fillId="27" borderId="34" xfId="41" applyNumberFormat="1" applyFont="1" applyFill="1" applyBorder="1" applyProtection="1">
      <protection locked="0"/>
    </xf>
    <xf numFmtId="164" fontId="6" fillId="27" borderId="35" xfId="41" applyNumberFormat="1" applyFont="1" applyFill="1" applyBorder="1" applyProtection="1">
      <protection locked="0"/>
    </xf>
    <xf numFmtId="164" fontId="6" fillId="27" borderId="30" xfId="41" applyNumberFormat="1" applyFont="1" applyFill="1" applyBorder="1" applyProtection="1">
      <protection locked="0"/>
    </xf>
    <xf numFmtId="164" fontId="6" fillId="27" borderId="36" xfId="41" applyNumberFormat="1" applyFont="1" applyFill="1" applyBorder="1" applyProtection="1">
      <protection locked="0"/>
    </xf>
    <xf numFmtId="164" fontId="6" fillId="25" borderId="37" xfId="41" applyNumberFormat="1" applyFont="1" applyFill="1" applyBorder="1" applyProtection="1">
      <protection locked="0"/>
    </xf>
    <xf numFmtId="164" fontId="6" fillId="25" borderId="38" xfId="41" applyNumberFormat="1" applyFont="1" applyFill="1" applyBorder="1" applyProtection="1">
      <protection locked="0"/>
    </xf>
    <xf numFmtId="164" fontId="6" fillId="25" borderId="39" xfId="41" applyNumberFormat="1" applyFont="1" applyFill="1" applyBorder="1" applyProtection="1">
      <protection locked="0"/>
    </xf>
    <xf numFmtId="164" fontId="6" fillId="28" borderId="37" xfId="41" applyNumberFormat="1" applyFont="1" applyFill="1" applyBorder="1" applyProtection="1">
      <protection locked="0"/>
    </xf>
    <xf numFmtId="164" fontId="6" fillId="28" borderId="38" xfId="41" applyNumberFormat="1" applyFont="1" applyFill="1" applyBorder="1" applyProtection="1">
      <protection locked="0"/>
    </xf>
    <xf numFmtId="164" fontId="6" fillId="28" borderId="39" xfId="41" applyNumberFormat="1" applyFont="1" applyFill="1" applyBorder="1" applyProtection="1">
      <protection locked="0"/>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Border="1" applyAlignment="1">
      <alignment horizontal="right"/>
    </xf>
    <xf numFmtId="0" fontId="8" fillId="0" borderId="0" xfId="0" applyFont="1" applyFill="1" applyAlignment="1"/>
    <xf numFmtId="0" fontId="7" fillId="0" borderId="0" xfId="0" applyFont="1" applyAlignment="1">
      <alignment horizontal="right"/>
    </xf>
    <xf numFmtId="0" fontId="7" fillId="0" borderId="14" xfId="0" applyFont="1" applyBorder="1" applyAlignment="1"/>
    <xf numFmtId="0" fontId="31" fillId="0" borderId="0" xfId="0" applyFont="1"/>
    <xf numFmtId="0" fontId="6" fillId="0" borderId="0" xfId="0" applyFont="1" applyBorder="1" applyAlignment="1">
      <alignment horizontal="left"/>
    </xf>
    <xf numFmtId="0" fontId="4" fillId="0" borderId="13" xfId="0" applyFont="1" applyBorder="1" applyAlignment="1">
      <alignment horizontal="left"/>
    </xf>
    <xf numFmtId="0" fontId="32" fillId="24" borderId="16" xfId="0" applyFont="1" applyFill="1" applyBorder="1"/>
    <xf numFmtId="0" fontId="8" fillId="24" borderId="17" xfId="0" applyFont="1" applyFill="1" applyBorder="1" applyAlignment="1">
      <alignment horizontal="right"/>
    </xf>
    <xf numFmtId="0" fontId="9" fillId="24" borderId="40" xfId="0" applyFont="1" applyFill="1" applyBorder="1"/>
    <xf numFmtId="0" fontId="8" fillId="24" borderId="0" xfId="0" applyFont="1" applyFill="1"/>
    <xf numFmtId="0" fontId="9" fillId="24" borderId="0" xfId="0" applyFont="1" applyFill="1"/>
    <xf numFmtId="0" fontId="6" fillId="24" borderId="0" xfId="0" applyFont="1" applyFill="1"/>
    <xf numFmtId="0" fontId="10" fillId="0" borderId="18" xfId="0" applyFont="1" applyBorder="1" applyAlignment="1">
      <alignment horizontal="right"/>
    </xf>
    <xf numFmtId="0" fontId="7" fillId="0" borderId="0" xfId="0" applyFont="1" applyBorder="1"/>
    <xf numFmtId="0" fontId="10" fillId="0" borderId="18" xfId="0" quotePrefix="1" applyFont="1" applyBorder="1" applyAlignment="1">
      <alignment horizontal="right"/>
    </xf>
    <xf numFmtId="0" fontId="10" fillId="0" borderId="0" xfId="0" quotePrefix="1" applyFont="1" applyBorder="1"/>
    <xf numFmtId="0" fontId="7" fillId="0" borderId="14" xfId="0" applyFont="1" applyBorder="1"/>
    <xf numFmtId="0" fontId="6" fillId="0" borderId="11" xfId="0" applyFont="1" applyBorder="1" applyAlignment="1">
      <alignment horizontal="left"/>
    </xf>
    <xf numFmtId="0" fontId="7" fillId="0" borderId="11" xfId="0" applyFont="1" applyBorder="1"/>
    <xf numFmtId="0" fontId="6" fillId="0" borderId="0" xfId="0" quotePrefix="1" applyFont="1"/>
    <xf numFmtId="0" fontId="33" fillId="24" borderId="0" xfId="0" applyFont="1" applyFill="1" applyBorder="1"/>
    <xf numFmtId="0" fontId="9" fillId="24" borderId="0" xfId="0" applyFont="1" applyFill="1" applyBorder="1"/>
    <xf numFmtId="0" fontId="7" fillId="0" borderId="0" xfId="0" applyFont="1"/>
    <xf numFmtId="0" fontId="7" fillId="0" borderId="0" xfId="0" applyFont="1" applyAlignment="1"/>
    <xf numFmtId="0" fontId="7" fillId="0" borderId="0" xfId="0" applyFont="1" applyBorder="1" applyAlignment="1"/>
    <xf numFmtId="0" fontId="6" fillId="0" borderId="0" xfId="0" applyFont="1" applyAlignment="1">
      <alignment vertical="center"/>
    </xf>
    <xf numFmtId="0" fontId="7" fillId="0" borderId="0" xfId="0" applyFont="1" applyAlignment="1">
      <alignment horizontal="right" vertical="center"/>
    </xf>
    <xf numFmtId="0" fontId="12" fillId="0" borderId="0" xfId="0" applyFont="1"/>
    <xf numFmtId="0" fontId="6" fillId="0" borderId="0" xfId="0" applyFont="1" applyAlignment="1">
      <alignment horizontal="center" wrapText="1"/>
    </xf>
    <xf numFmtId="0" fontId="11" fillId="0" borderId="0" xfId="0" applyFont="1" applyAlignment="1">
      <alignment horizontal="center"/>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42" xfId="0" applyFont="1" applyBorder="1" applyAlignment="1">
      <alignment horizontal="center" wrapText="1"/>
    </xf>
    <xf numFmtId="0" fontId="6" fillId="0" borderId="43" xfId="0" applyFont="1" applyBorder="1" applyAlignment="1">
      <alignment horizontal="center" wrapText="1"/>
    </xf>
    <xf numFmtId="0" fontId="6" fillId="0" borderId="44" xfId="0" applyFont="1" applyBorder="1" applyAlignment="1">
      <alignment horizontal="center" wrapText="1"/>
    </xf>
    <xf numFmtId="0" fontId="6" fillId="0" borderId="45" xfId="0" applyFont="1" applyBorder="1" applyAlignment="1">
      <alignment horizontal="center" wrapText="1"/>
    </xf>
    <xf numFmtId="0" fontId="6" fillId="0" borderId="46" xfId="0" applyFont="1" applyBorder="1" applyAlignment="1">
      <alignment horizontal="center" wrapText="1"/>
    </xf>
    <xf numFmtId="0" fontId="6" fillId="0" borderId="25" xfId="0" applyFont="1" applyBorder="1" applyAlignment="1">
      <alignment horizontal="center" wrapText="1"/>
    </xf>
    <xf numFmtId="0" fontId="6" fillId="0" borderId="47" xfId="0" applyFont="1" applyBorder="1" applyAlignment="1">
      <alignment horizontal="center"/>
    </xf>
    <xf numFmtId="171" fontId="6" fillId="0" borderId="27" xfId="28" applyNumberFormat="1" applyFont="1" applyFill="1" applyBorder="1"/>
    <xf numFmtId="171" fontId="6" fillId="0" borderId="28" xfId="28" applyNumberFormat="1" applyFont="1" applyFill="1" applyBorder="1"/>
    <xf numFmtId="165" fontId="6" fillId="0" borderId="28" xfId="28" applyNumberFormat="1" applyFont="1" applyFill="1" applyBorder="1"/>
    <xf numFmtId="171" fontId="6" fillId="0" borderId="48" xfId="28" applyNumberFormat="1" applyFont="1" applyFill="1" applyBorder="1"/>
    <xf numFmtId="165" fontId="6" fillId="0" borderId="29" xfId="28" applyNumberFormat="1" applyFont="1" applyFill="1" applyBorder="1"/>
    <xf numFmtId="9" fontId="6" fillId="0" borderId="29" xfId="41" applyFont="1" applyFill="1" applyBorder="1"/>
    <xf numFmtId="168" fontId="6" fillId="0" borderId="27" xfId="0" applyNumberFormat="1" applyFont="1" applyBorder="1"/>
    <xf numFmtId="168" fontId="6" fillId="0" borderId="28" xfId="0" applyNumberFormat="1" applyFont="1" applyBorder="1"/>
    <xf numFmtId="166" fontId="6" fillId="0" borderId="28" xfId="29" applyNumberFormat="1" applyFont="1" applyBorder="1"/>
    <xf numFmtId="44" fontId="6" fillId="0" borderId="49" xfId="29" applyFont="1" applyBorder="1"/>
    <xf numFmtId="44" fontId="6" fillId="0" borderId="50" xfId="29" applyNumberFormat="1" applyFont="1" applyBorder="1"/>
    <xf numFmtId="172" fontId="6" fillId="0" borderId="0" xfId="0" applyNumberFormat="1" applyFont="1"/>
    <xf numFmtId="171" fontId="6" fillId="0" borderId="30" xfId="28" applyNumberFormat="1" applyFont="1" applyFill="1" applyBorder="1"/>
    <xf numFmtId="171" fontId="6" fillId="0" borderId="36" xfId="28" applyNumberFormat="1" applyFont="1" applyFill="1" applyBorder="1"/>
    <xf numFmtId="165" fontId="6" fillId="0" borderId="36" xfId="28" applyNumberFormat="1" applyFont="1" applyFill="1" applyBorder="1"/>
    <xf numFmtId="165" fontId="6" fillId="0" borderId="31" xfId="28" applyNumberFormat="1" applyFont="1" applyFill="1" applyBorder="1"/>
    <xf numFmtId="168" fontId="6" fillId="0" borderId="30" xfId="0" applyNumberFormat="1" applyFont="1" applyBorder="1"/>
    <xf numFmtId="168" fontId="6" fillId="0" borderId="36" xfId="0" applyNumberFormat="1" applyFont="1" applyBorder="1"/>
    <xf numFmtId="166" fontId="6" fillId="0" borderId="36" xfId="29" applyNumberFormat="1" applyFont="1" applyBorder="1"/>
    <xf numFmtId="44" fontId="6" fillId="0" borderId="14" xfId="29" applyFont="1" applyBorder="1"/>
    <xf numFmtId="44" fontId="6" fillId="0" borderId="51" xfId="29" applyNumberFormat="1" applyFont="1" applyBorder="1"/>
    <xf numFmtId="0" fontId="6" fillId="0" borderId="52" xfId="0" applyFont="1" applyBorder="1" applyAlignment="1">
      <alignment horizontal="center"/>
    </xf>
    <xf numFmtId="171" fontId="6" fillId="0" borderId="32" xfId="28" applyNumberFormat="1" applyFont="1" applyFill="1" applyBorder="1"/>
    <xf numFmtId="171" fontId="6" fillId="0" borderId="33" xfId="28" applyNumberFormat="1" applyFont="1" applyFill="1" applyBorder="1"/>
    <xf numFmtId="165" fontId="6" fillId="0" borderId="33" xfId="28" applyNumberFormat="1" applyFont="1" applyFill="1" applyBorder="1"/>
    <xf numFmtId="165" fontId="6" fillId="0" borderId="34" xfId="28" applyNumberFormat="1" applyFont="1" applyFill="1" applyBorder="1"/>
    <xf numFmtId="168" fontId="6" fillId="0" borderId="32" xfId="0" applyNumberFormat="1" applyFont="1" applyBorder="1"/>
    <xf numFmtId="168" fontId="6" fillId="0" borderId="33" xfId="0" applyNumberFormat="1" applyFont="1" applyBorder="1"/>
    <xf numFmtId="166" fontId="6" fillId="0" borderId="33" xfId="29" applyNumberFormat="1" applyFont="1" applyBorder="1"/>
    <xf numFmtId="44" fontId="6" fillId="0" borderId="41" xfId="29" applyFont="1" applyBorder="1"/>
    <xf numFmtId="44" fontId="6" fillId="0" borderId="53" xfId="29" applyNumberFormat="1" applyFont="1" applyBorder="1"/>
    <xf numFmtId="0" fontId="6" fillId="0" borderId="54" xfId="0" applyFont="1" applyBorder="1" applyAlignment="1">
      <alignment horizontal="center"/>
    </xf>
    <xf numFmtId="171" fontId="6" fillId="0" borderId="55" xfId="28" applyNumberFormat="1" applyFont="1" applyFill="1" applyBorder="1"/>
    <xf numFmtId="171" fontId="6" fillId="0" borderId="56" xfId="28" applyNumberFormat="1" applyFont="1" applyFill="1" applyBorder="1"/>
    <xf numFmtId="165" fontId="6" fillId="0" borderId="56" xfId="28" applyNumberFormat="1" applyFont="1" applyFill="1" applyBorder="1"/>
    <xf numFmtId="165" fontId="6" fillId="0" borderId="57" xfId="28" applyNumberFormat="1" applyFont="1" applyFill="1" applyBorder="1"/>
    <xf numFmtId="168" fontId="6" fillId="0" borderId="55" xfId="0" applyNumberFormat="1" applyFont="1" applyBorder="1"/>
    <xf numFmtId="168" fontId="6" fillId="0" borderId="56" xfId="0" applyNumberFormat="1" applyFont="1" applyBorder="1"/>
    <xf numFmtId="166" fontId="6" fillId="0" borderId="56" xfId="29" applyNumberFormat="1" applyFont="1" applyBorder="1"/>
    <xf numFmtId="44" fontId="6" fillId="0" borderId="58" xfId="29" applyFont="1" applyBorder="1"/>
    <xf numFmtId="44" fontId="6" fillId="0" borderId="59" xfId="29" applyNumberFormat="1" applyFont="1" applyBorder="1"/>
    <xf numFmtId="170" fontId="6" fillId="0" borderId="0" xfId="0" applyNumberFormat="1" applyFont="1"/>
    <xf numFmtId="169" fontId="6" fillId="0" borderId="0" xfId="0" applyNumberFormat="1" applyFont="1"/>
    <xf numFmtId="165" fontId="6" fillId="0" borderId="27" xfId="28" applyNumberFormat="1" applyFont="1" applyFill="1" applyBorder="1"/>
    <xf numFmtId="165" fontId="6" fillId="0" borderId="30" xfId="28" applyNumberFormat="1" applyFont="1" applyFill="1" applyBorder="1"/>
    <xf numFmtId="165" fontId="6" fillId="0" borderId="32" xfId="28" applyNumberFormat="1" applyFont="1" applyFill="1" applyBorder="1"/>
    <xf numFmtId="165" fontId="6" fillId="0" borderId="55" xfId="28" applyNumberFormat="1" applyFont="1" applyFill="1" applyBorder="1"/>
    <xf numFmtId="9" fontId="6" fillId="0" borderId="34" xfId="41" applyFont="1" applyFill="1" applyBorder="1"/>
    <xf numFmtId="9" fontId="6" fillId="0" borderId="57" xfId="41" applyFont="1" applyFill="1" applyBorder="1"/>
    <xf numFmtId="0" fontId="9" fillId="24" borderId="16" xfId="0" applyFont="1" applyFill="1" applyBorder="1"/>
    <xf numFmtId="0" fontId="35" fillId="24" borderId="17" xfId="0" applyFont="1" applyFill="1" applyBorder="1" applyAlignment="1">
      <alignment horizontal="right"/>
    </xf>
    <xf numFmtId="0" fontId="6" fillId="0" borderId="21" xfId="0" quotePrefix="1" applyFont="1" applyBorder="1"/>
    <xf numFmtId="165" fontId="6" fillId="0" borderId="14" xfId="28" applyNumberFormat="1" applyFont="1" applyBorder="1"/>
    <xf numFmtId="165" fontId="6" fillId="0" borderId="41" xfId="28" applyNumberFormat="1" applyFont="1" applyBorder="1"/>
    <xf numFmtId="0" fontId="12" fillId="0" borderId="41" xfId="0" applyFont="1" applyBorder="1"/>
    <xf numFmtId="165" fontId="12" fillId="0" borderId="0" xfId="28" applyNumberFormat="1" applyFont="1" applyAlignment="1">
      <alignment horizontal="center" wrapText="1"/>
    </xf>
    <xf numFmtId="165" fontId="6" fillId="0" borderId="21" xfId="28" applyNumberFormat="1" applyFont="1" applyBorder="1" applyAlignment="1">
      <alignment horizontal="center" wrapText="1"/>
    </xf>
    <xf numFmtId="165" fontId="6" fillId="0" borderId="60" xfId="28" applyNumberFormat="1" applyFont="1" applyBorder="1"/>
    <xf numFmtId="165" fontId="6" fillId="0" borderId="21" xfId="28" applyNumberFormat="1" applyFont="1" applyBorder="1"/>
    <xf numFmtId="9" fontId="6" fillId="0" borderId="61" xfId="41" applyFont="1" applyBorder="1"/>
    <xf numFmtId="9" fontId="6" fillId="0" borderId="21" xfId="41" applyFont="1" applyBorder="1"/>
    <xf numFmtId="165" fontId="6" fillId="0" borderId="61" xfId="28" applyNumberFormat="1" applyFont="1" applyBorder="1"/>
    <xf numFmtId="165" fontId="6" fillId="0" borderId="0" xfId="28" applyNumberFormat="1" applyFont="1" applyAlignment="1">
      <alignment horizontal="center"/>
    </xf>
    <xf numFmtId="165" fontId="6" fillId="0" borderId="0" xfId="28" applyNumberFormat="1" applyFont="1" applyBorder="1"/>
    <xf numFmtId="165" fontId="6" fillId="0" borderId="0" xfId="28" applyNumberFormat="1" applyFont="1" applyBorder="1" applyAlignment="1">
      <alignment horizontal="center"/>
    </xf>
    <xf numFmtId="43" fontId="6" fillId="0" borderId="21" xfId="28" applyFont="1" applyBorder="1"/>
    <xf numFmtId="165" fontId="12" fillId="0" borderId="0" xfId="28" applyNumberFormat="1" applyFont="1" applyAlignment="1">
      <alignment horizontal="left"/>
    </xf>
    <xf numFmtId="164" fontId="6" fillId="31" borderId="32" xfId="41" applyNumberFormat="1" applyFont="1" applyFill="1" applyBorder="1" applyProtection="1">
      <protection locked="0"/>
    </xf>
    <xf numFmtId="164" fontId="6" fillId="31" borderId="33" xfId="41" applyNumberFormat="1" applyFont="1" applyFill="1" applyBorder="1" applyProtection="1">
      <protection locked="0"/>
    </xf>
    <xf numFmtId="164" fontId="6" fillId="31" borderId="34" xfId="41" applyNumberFormat="1" applyFont="1" applyFill="1" applyBorder="1" applyProtection="1">
      <protection locked="0"/>
    </xf>
    <xf numFmtId="164" fontId="6" fillId="32" borderId="32" xfId="41" applyNumberFormat="1" applyFont="1" applyFill="1" applyBorder="1" applyProtection="1">
      <protection locked="0"/>
    </xf>
    <xf numFmtId="164" fontId="6" fillId="32" borderId="33" xfId="41" applyNumberFormat="1" applyFont="1" applyFill="1" applyBorder="1" applyProtection="1">
      <protection locked="0"/>
    </xf>
    <xf numFmtId="164" fontId="6" fillId="32" borderId="34" xfId="41" applyNumberFormat="1" applyFont="1" applyFill="1" applyBorder="1" applyProtection="1">
      <protection locked="0"/>
    </xf>
    <xf numFmtId="164" fontId="6" fillId="33" borderId="32" xfId="41" applyNumberFormat="1" applyFont="1" applyFill="1" applyBorder="1" applyProtection="1">
      <protection locked="0"/>
    </xf>
    <xf numFmtId="164" fontId="6" fillId="33" borderId="33" xfId="41" applyNumberFormat="1" applyFont="1" applyFill="1" applyBorder="1" applyProtection="1">
      <protection locked="0"/>
    </xf>
    <xf numFmtId="164" fontId="6" fillId="33" borderId="34" xfId="41" applyNumberFormat="1" applyFont="1" applyFill="1" applyBorder="1" applyProtection="1">
      <protection locked="0"/>
    </xf>
    <xf numFmtId="164" fontId="6" fillId="34" borderId="32" xfId="41" applyNumberFormat="1" applyFont="1" applyFill="1" applyBorder="1" applyProtection="1">
      <protection locked="0"/>
    </xf>
    <xf numFmtId="164" fontId="6" fillId="34" borderId="33" xfId="41" applyNumberFormat="1" applyFont="1" applyFill="1" applyBorder="1" applyProtection="1">
      <protection locked="0"/>
    </xf>
    <xf numFmtId="164" fontId="6" fillId="34" borderId="34" xfId="41" applyNumberFormat="1" applyFont="1" applyFill="1" applyBorder="1" applyProtection="1">
      <protection locked="0"/>
    </xf>
    <xf numFmtId="14" fontId="6" fillId="35" borderId="27" xfId="0" applyNumberFormat="1" applyFont="1" applyFill="1" applyBorder="1"/>
    <xf numFmtId="14" fontId="6" fillId="35" borderId="29" xfId="0" applyNumberFormat="1" applyFont="1" applyFill="1" applyBorder="1"/>
    <xf numFmtId="14" fontId="6" fillId="35" borderId="30" xfId="0" applyNumberFormat="1" applyFont="1" applyFill="1" applyBorder="1"/>
    <xf numFmtId="14" fontId="6" fillId="35" borderId="31" xfId="0" applyNumberFormat="1" applyFont="1" applyFill="1" applyBorder="1"/>
    <xf numFmtId="14" fontId="6" fillId="35" borderId="32" xfId="0" applyNumberFormat="1" applyFont="1" applyFill="1" applyBorder="1"/>
    <xf numFmtId="14" fontId="6" fillId="35" borderId="34" xfId="0" applyNumberFormat="1" applyFont="1" applyFill="1" applyBorder="1"/>
    <xf numFmtId="14" fontId="6" fillId="35" borderId="55" xfId="0" applyNumberFormat="1" applyFont="1" applyFill="1" applyBorder="1"/>
    <xf numFmtId="14" fontId="6" fillId="35" borderId="57" xfId="0" applyNumberFormat="1" applyFont="1" applyFill="1" applyBorder="1"/>
    <xf numFmtId="164" fontId="12" fillId="0" borderId="0" xfId="41" applyNumberFormat="1" applyFont="1"/>
    <xf numFmtId="0" fontId="7" fillId="0" borderId="0" xfId="0" applyFont="1" applyFill="1" applyAlignment="1">
      <alignment horizontal="right"/>
    </xf>
    <xf numFmtId="0" fontId="7" fillId="0" borderId="0" xfId="0" applyFont="1" applyFill="1"/>
    <xf numFmtId="0" fontId="31" fillId="0" borderId="0" xfId="0" applyFont="1" applyBorder="1"/>
    <xf numFmtId="0" fontId="6" fillId="0" borderId="14" xfId="0" applyFont="1" applyBorder="1" applyAlignment="1" applyProtection="1">
      <alignment horizontal="left"/>
      <protection locked="0"/>
    </xf>
    <xf numFmtId="0" fontId="6" fillId="0" borderId="0" xfId="0" applyFont="1" applyAlignment="1" applyProtection="1">
      <alignment horizontal="left"/>
      <protection locked="0"/>
    </xf>
    <xf numFmtId="14" fontId="6" fillId="0" borderId="14" xfId="0" applyNumberFormat="1" applyFont="1" applyBorder="1" applyAlignment="1" applyProtection="1">
      <alignment horizontal="left"/>
      <protection locked="0"/>
    </xf>
    <xf numFmtId="10" fontId="12" fillId="25" borderId="0" xfId="41" applyNumberFormat="1" applyFont="1" applyFill="1" applyBorder="1" applyAlignment="1">
      <alignment horizontal="right"/>
    </xf>
    <xf numFmtId="0" fontId="6" fillId="0" borderId="0" xfId="0" applyFont="1" applyFill="1" applyAlignment="1">
      <alignment horizontal="right"/>
    </xf>
    <xf numFmtId="43" fontId="6" fillId="0" borderId="0" xfId="28" applyFont="1" applyFill="1" applyBorder="1"/>
    <xf numFmtId="10" fontId="12" fillId="0" borderId="0" xfId="41" applyNumberFormat="1" applyFont="1"/>
    <xf numFmtId="10" fontId="12" fillId="26" borderId="0" xfId="41" applyNumberFormat="1" applyFont="1" applyFill="1" applyBorder="1" applyAlignment="1">
      <alignment horizontal="right"/>
    </xf>
    <xf numFmtId="10" fontId="12" fillId="27" borderId="0" xfId="41" applyNumberFormat="1" applyFont="1" applyFill="1" applyBorder="1" applyAlignment="1">
      <alignment horizontal="right"/>
    </xf>
    <xf numFmtId="10" fontId="12" fillId="28" borderId="0" xfId="41" applyNumberFormat="1" applyFont="1" applyFill="1" applyBorder="1" applyAlignment="1">
      <alignment horizontal="right"/>
    </xf>
    <xf numFmtId="10" fontId="12" fillId="29" borderId="0" xfId="41" applyNumberFormat="1" applyFont="1" applyFill="1" applyBorder="1" applyAlignment="1">
      <alignment horizontal="right"/>
    </xf>
    <xf numFmtId="10" fontId="12" fillId="30" borderId="0" xfId="41" applyNumberFormat="1" applyFont="1" applyFill="1" applyBorder="1" applyAlignment="1">
      <alignment horizontal="right"/>
    </xf>
    <xf numFmtId="10" fontId="12" fillId="25" borderId="0" xfId="41" applyNumberFormat="1" applyFont="1" applyFill="1" applyBorder="1" applyAlignment="1">
      <alignment horizontal="center" wrapText="1"/>
    </xf>
    <xf numFmtId="10" fontId="12" fillId="26" borderId="0" xfId="41" applyNumberFormat="1" applyFont="1" applyFill="1" applyBorder="1" applyAlignment="1">
      <alignment horizontal="center" wrapText="1"/>
    </xf>
    <xf numFmtId="10" fontId="12" fillId="27" borderId="0" xfId="41" applyNumberFormat="1" applyFont="1" applyFill="1" applyBorder="1" applyAlignment="1">
      <alignment horizontal="center" wrapText="1"/>
    </xf>
    <xf numFmtId="10" fontId="12" fillId="28" borderId="0" xfId="41" applyNumberFormat="1" applyFont="1" applyFill="1" applyBorder="1" applyAlignment="1">
      <alignment horizontal="center" wrapText="1"/>
    </xf>
    <xf numFmtId="10" fontId="12" fillId="29" borderId="0" xfId="41" applyNumberFormat="1" applyFont="1" applyFill="1" applyBorder="1" applyAlignment="1">
      <alignment horizontal="center" wrapText="1"/>
    </xf>
    <xf numFmtId="10" fontId="12" fillId="30" borderId="0" xfId="41" applyNumberFormat="1" applyFont="1" applyFill="1" applyBorder="1" applyAlignment="1">
      <alignment horizontal="center" wrapText="1"/>
    </xf>
    <xf numFmtId="10" fontId="6" fillId="0" borderId="0" xfId="41" applyNumberFormat="1" applyFont="1" applyFill="1"/>
    <xf numFmtId="0" fontId="37" fillId="0" borderId="0" xfId="0" applyFont="1"/>
    <xf numFmtId="0" fontId="38" fillId="0" borderId="0" xfId="0" applyFont="1"/>
    <xf numFmtId="172" fontId="39" fillId="0" borderId="0" xfId="0" applyNumberFormat="1" applyFont="1"/>
    <xf numFmtId="0" fontId="39" fillId="0" borderId="0" xfId="0" applyFont="1"/>
    <xf numFmtId="44" fontId="6" fillId="26" borderId="28" xfId="29" applyFont="1" applyFill="1" applyBorder="1" applyProtection="1">
      <protection locked="0"/>
    </xf>
    <xf numFmtId="0" fontId="7" fillId="34" borderId="14" xfId="0" applyFont="1" applyFill="1" applyBorder="1" applyProtection="1">
      <protection locked="0"/>
    </xf>
    <xf numFmtId="0" fontId="7" fillId="34" borderId="14" xfId="0" applyFont="1" applyFill="1" applyBorder="1" applyAlignment="1" applyProtection="1">
      <alignment horizontal="center"/>
      <protection locked="0"/>
    </xf>
    <xf numFmtId="0" fontId="7" fillId="34" borderId="41" xfId="0" applyFont="1" applyFill="1" applyBorder="1" applyProtection="1">
      <protection locked="0"/>
    </xf>
    <xf numFmtId="0" fontId="6" fillId="34" borderId="14" xfId="0" applyFont="1" applyFill="1" applyBorder="1" applyProtection="1">
      <protection locked="0"/>
    </xf>
    <xf numFmtId="0" fontId="6" fillId="34" borderId="41" xfId="0" applyFont="1" applyFill="1" applyBorder="1" applyProtection="1">
      <protection locked="0"/>
    </xf>
    <xf numFmtId="0" fontId="6" fillId="34" borderId="41" xfId="0" applyFont="1" applyFill="1" applyBorder="1" applyAlignment="1" applyProtection="1">
      <alignment horizontal="left"/>
      <protection locked="0"/>
    </xf>
    <xf numFmtId="44" fontId="6" fillId="26" borderId="62" xfId="29" applyFont="1" applyFill="1" applyBorder="1" applyProtection="1">
      <protection locked="0"/>
    </xf>
    <xf numFmtId="3" fontId="6" fillId="26" borderId="63" xfId="0" applyNumberFormat="1" applyFont="1" applyFill="1" applyBorder="1" applyProtection="1">
      <protection locked="0"/>
    </xf>
    <xf numFmtId="3" fontId="6" fillId="26" borderId="64" xfId="0" applyNumberFormat="1" applyFont="1" applyFill="1" applyBorder="1" applyProtection="1">
      <protection locked="0"/>
    </xf>
    <xf numFmtId="0" fontId="39" fillId="0" borderId="0" xfId="0" applyFont="1" applyAlignment="1">
      <alignment wrapText="1"/>
    </xf>
    <xf numFmtId="0" fontId="6" fillId="0" borderId="65" xfId="0" applyFont="1" applyBorder="1" applyAlignment="1">
      <alignment horizontal="center" wrapText="1"/>
    </xf>
    <xf numFmtId="0" fontId="6" fillId="26" borderId="66" xfId="0" applyFont="1" applyFill="1" applyBorder="1" applyAlignment="1" applyProtection="1">
      <alignment horizontal="center"/>
      <protection locked="0"/>
    </xf>
    <xf numFmtId="0" fontId="6" fillId="26" borderId="67" xfId="0" applyFont="1" applyFill="1" applyBorder="1" applyAlignment="1" applyProtection="1">
      <alignment horizontal="center"/>
      <protection locked="0"/>
    </xf>
    <xf numFmtId="0" fontId="6" fillId="0" borderId="42" xfId="0" applyFont="1" applyFill="1" applyBorder="1" applyAlignment="1">
      <alignment horizontal="center" wrapText="1"/>
    </xf>
    <xf numFmtId="0" fontId="6" fillId="0" borderId="0" xfId="0" applyFont="1" applyBorder="1" applyAlignment="1">
      <alignment horizontal="center" wrapText="1"/>
    </xf>
    <xf numFmtId="0" fontId="34" fillId="0" borderId="0" xfId="0" applyFont="1" applyBorder="1" applyAlignment="1">
      <alignment horizontal="center" wrapText="1"/>
    </xf>
    <xf numFmtId="0" fontId="12" fillId="0" borderId="0" xfId="0" applyFont="1" applyBorder="1" applyAlignment="1">
      <alignment horizontal="center"/>
    </xf>
    <xf numFmtId="0" fontId="12" fillId="0" borderId="0" xfId="0" applyFont="1" applyBorder="1" applyAlignment="1">
      <alignment horizontal="left" vertical="center"/>
    </xf>
    <xf numFmtId="0" fontId="40" fillId="0" borderId="0" xfId="45" applyFont="1"/>
    <xf numFmtId="0" fontId="41" fillId="0" borderId="0" xfId="45" applyFont="1"/>
    <xf numFmtId="0" fontId="40" fillId="0" borderId="11" xfId="45" applyFont="1" applyBorder="1" applyAlignment="1">
      <alignment horizontal="right"/>
    </xf>
    <xf numFmtId="0" fontId="40" fillId="0" borderId="14" xfId="45" applyFont="1" applyBorder="1" applyAlignment="1">
      <alignment horizontal="right"/>
    </xf>
    <xf numFmtId="0" fontId="43" fillId="0" borderId="60" xfId="45" applyFont="1" applyBorder="1" applyAlignment="1">
      <alignment horizontal="center" vertical="center" wrapText="1"/>
    </xf>
    <xf numFmtId="0" fontId="43" fillId="0" borderId="79" xfId="45" applyFont="1" applyBorder="1" applyAlignment="1">
      <alignment horizontal="center" vertical="center"/>
    </xf>
    <xf numFmtId="0" fontId="43" fillId="0" borderId="60" xfId="45" applyFont="1" applyBorder="1" applyAlignment="1">
      <alignment horizontal="center" vertical="center"/>
    </xf>
    <xf numFmtId="173" fontId="41" fillId="0" borderId="0" xfId="45" applyNumberFormat="1" applyFont="1"/>
    <xf numFmtId="0" fontId="43" fillId="0" borderId="16" xfId="45" applyFont="1" applyBorder="1" applyAlignment="1">
      <alignment horizontal="center" vertical="center"/>
    </xf>
    <xf numFmtId="173" fontId="43" fillId="0" borderId="0" xfId="45" applyNumberFormat="1" applyFont="1" applyBorder="1" applyAlignment="1">
      <alignment horizontal="center"/>
    </xf>
    <xf numFmtId="0" fontId="43" fillId="0" borderId="0" xfId="45" applyFont="1" applyBorder="1" applyAlignment="1">
      <alignment horizontal="center" vertical="center"/>
    </xf>
    <xf numFmtId="0" fontId="41" fillId="0" borderId="0" xfId="45" applyFont="1" applyAlignment="1">
      <alignment horizontal="right"/>
    </xf>
    <xf numFmtId="1" fontId="43" fillId="0" borderId="0" xfId="45" applyNumberFormat="1" applyFont="1" applyBorder="1" applyAlignment="1">
      <alignment horizontal="center"/>
    </xf>
    <xf numFmtId="173" fontId="43" fillId="0" borderId="0" xfId="45" applyNumberFormat="1" applyFont="1" applyBorder="1" applyAlignment="1">
      <alignment horizontal="right"/>
    </xf>
    <xf numFmtId="0" fontId="44" fillId="0" borderId="0" xfId="45" applyFont="1"/>
    <xf numFmtId="0" fontId="44" fillId="0" borderId="0" xfId="45" applyFont="1" applyFill="1" applyAlignment="1"/>
    <xf numFmtId="0" fontId="44" fillId="0" borderId="16" xfId="45" applyFont="1" applyFill="1" applyBorder="1" applyAlignment="1">
      <alignment horizontal="left"/>
    </xf>
    <xf numFmtId="0" fontId="44" fillId="0" borderId="17" xfId="45" applyFont="1" applyBorder="1"/>
    <xf numFmtId="0" fontId="44" fillId="0" borderId="40" xfId="45" applyFont="1" applyBorder="1"/>
    <xf numFmtId="10" fontId="44" fillId="0" borderId="16" xfId="45" applyNumberFormat="1" applyFont="1" applyFill="1" applyBorder="1" applyAlignment="1">
      <alignment horizontal="left"/>
    </xf>
    <xf numFmtId="0" fontId="44" fillId="0" borderId="0" xfId="45" applyFont="1" applyFill="1" applyAlignment="1">
      <alignment horizontal="center" wrapText="1"/>
    </xf>
    <xf numFmtId="0" fontId="44" fillId="0" borderId="18" xfId="45" applyFont="1" applyFill="1" applyBorder="1" applyAlignment="1">
      <alignment horizontal="center" wrapText="1"/>
    </xf>
    <xf numFmtId="0" fontId="44" fillId="0" borderId="0" xfId="45" applyFont="1" applyFill="1" applyBorder="1" applyAlignment="1">
      <alignment horizontal="center" wrapText="1"/>
    </xf>
    <xf numFmtId="0" fontId="44" fillId="0" borderId="19" xfId="45" applyFont="1" applyFill="1" applyBorder="1" applyAlignment="1">
      <alignment horizontal="center" wrapText="1"/>
    </xf>
    <xf numFmtId="0" fontId="44" fillId="0" borderId="0" xfId="45" applyFont="1" applyFill="1" applyAlignment="1">
      <alignment horizontal="center"/>
    </xf>
    <xf numFmtId="175" fontId="44" fillId="0" borderId="0" xfId="45" applyNumberFormat="1" applyFont="1" applyFill="1" applyBorder="1" applyAlignment="1">
      <alignment horizontal="left"/>
    </xf>
    <xf numFmtId="0" fontId="44" fillId="0" borderId="0" xfId="45" applyFont="1" applyFill="1" applyBorder="1" applyAlignment="1">
      <alignment horizontal="center"/>
    </xf>
    <xf numFmtId="7" fontId="44" fillId="0" borderId="0" xfId="45" applyNumberFormat="1" applyFont="1" applyFill="1" applyBorder="1" applyAlignment="1">
      <alignment horizontal="center"/>
    </xf>
    <xf numFmtId="174" fontId="44" fillId="0" borderId="0" xfId="45" applyNumberFormat="1" applyFont="1"/>
    <xf numFmtId="176" fontId="44" fillId="0" borderId="0" xfId="45" applyNumberFormat="1" applyFont="1"/>
    <xf numFmtId="167" fontId="44" fillId="0" borderId="0" xfId="45" applyNumberFormat="1" applyFont="1" applyFill="1" applyAlignment="1">
      <alignment horizontal="right"/>
    </xf>
    <xf numFmtId="0" fontId="44" fillId="0" borderId="0" xfId="45" applyFont="1" applyAlignment="1">
      <alignment horizontal="right"/>
    </xf>
    <xf numFmtId="43" fontId="44" fillId="0" borderId="0" xfId="45" applyNumberFormat="1" applyFont="1"/>
    <xf numFmtId="43" fontId="44" fillId="0" borderId="0" xfId="46" applyNumberFormat="1" applyFont="1"/>
    <xf numFmtId="167" fontId="45" fillId="0" borderId="60" xfId="46" applyNumberFormat="1" applyFont="1" applyBorder="1" applyAlignment="1">
      <alignment horizontal="center" vertical="center"/>
    </xf>
    <xf numFmtId="167" fontId="45" fillId="0" borderId="81" xfId="46" applyNumberFormat="1" applyFont="1" applyBorder="1" applyAlignment="1">
      <alignment horizontal="center" vertical="center"/>
    </xf>
    <xf numFmtId="178" fontId="43" fillId="0" borderId="79" xfId="45" applyNumberFormat="1" applyFont="1" applyBorder="1" applyAlignment="1">
      <alignment horizontal="center"/>
    </xf>
    <xf numFmtId="178" fontId="43" fillId="0" borderId="80" xfId="45" applyNumberFormat="1" applyFont="1" applyBorder="1" applyAlignment="1">
      <alignment horizontal="center"/>
    </xf>
    <xf numFmtId="178" fontId="43" fillId="0" borderId="60" xfId="45" applyNumberFormat="1" applyFont="1" applyBorder="1" applyAlignment="1">
      <alignment horizontal="center"/>
    </xf>
    <xf numFmtId="178" fontId="43" fillId="0" borderId="0" xfId="45" applyNumberFormat="1" applyFont="1" applyBorder="1" applyAlignment="1">
      <alignment horizontal="center"/>
    </xf>
    <xf numFmtId="165" fontId="44" fillId="0" borderId="0" xfId="28" applyNumberFormat="1" applyFont="1" applyFill="1" applyBorder="1" applyAlignment="1">
      <alignment horizontal="right"/>
    </xf>
    <xf numFmtId="43" fontId="44" fillId="0" borderId="0" xfId="46" applyFont="1" applyFill="1" applyBorder="1" applyAlignment="1">
      <alignment horizontal="left"/>
    </xf>
    <xf numFmtId="165" fontId="44" fillId="0" borderId="91" xfId="28" applyNumberFormat="1" applyFont="1" applyFill="1" applyBorder="1" applyAlignment="1">
      <alignment horizontal="right"/>
    </xf>
    <xf numFmtId="175" fontId="44" fillId="0" borderId="92" xfId="45" applyNumberFormat="1" applyFont="1" applyFill="1" applyBorder="1" applyAlignment="1">
      <alignment horizontal="left"/>
    </xf>
    <xf numFmtId="0" fontId="44" fillId="0" borderId="92" xfId="45" applyFont="1" applyFill="1" applyBorder="1" applyAlignment="1">
      <alignment horizontal="center"/>
    </xf>
    <xf numFmtId="7" fontId="44" fillId="0" borderId="92" xfId="45" applyNumberFormat="1" applyFont="1" applyFill="1" applyBorder="1" applyAlignment="1">
      <alignment horizontal="center"/>
    </xf>
    <xf numFmtId="43" fontId="44" fillId="0" borderId="93" xfId="46" applyFont="1" applyFill="1" applyBorder="1" applyAlignment="1">
      <alignment horizontal="left"/>
    </xf>
    <xf numFmtId="165" fontId="44" fillId="0" borderId="94" xfId="28" applyNumberFormat="1" applyFont="1" applyFill="1" applyBorder="1" applyAlignment="1">
      <alignment horizontal="right"/>
    </xf>
    <xf numFmtId="174" fontId="44" fillId="0" borderId="92" xfId="45" applyNumberFormat="1" applyFont="1" applyBorder="1"/>
    <xf numFmtId="176" fontId="44" fillId="0" borderId="92" xfId="45" applyNumberFormat="1" applyFont="1" applyBorder="1"/>
    <xf numFmtId="167" fontId="44" fillId="0" borderId="92" xfId="45" applyNumberFormat="1" applyFont="1" applyFill="1" applyBorder="1" applyAlignment="1">
      <alignment horizontal="right"/>
    </xf>
    <xf numFmtId="165" fontId="44" fillId="0" borderId="95" xfId="28" applyNumberFormat="1" applyFont="1" applyFill="1" applyBorder="1" applyAlignment="1">
      <alignment horizontal="right"/>
    </xf>
    <xf numFmtId="175" fontId="44" fillId="0" borderId="41" xfId="45" applyNumberFormat="1" applyFont="1" applyFill="1" applyBorder="1" applyAlignment="1">
      <alignment horizontal="left"/>
    </xf>
    <xf numFmtId="0" fontId="44" fillId="0" borderId="41" xfId="45" applyFont="1" applyFill="1" applyBorder="1" applyAlignment="1">
      <alignment horizontal="center"/>
    </xf>
    <xf numFmtId="7" fontId="44" fillId="0" borderId="41" xfId="45" applyNumberFormat="1" applyFont="1" applyFill="1" applyBorder="1" applyAlignment="1">
      <alignment horizontal="center"/>
    </xf>
    <xf numFmtId="43" fontId="44" fillId="0" borderId="70" xfId="46" applyFont="1" applyFill="1" applyBorder="1" applyAlignment="1">
      <alignment horizontal="left"/>
    </xf>
    <xf numFmtId="165" fontId="44" fillId="0" borderId="72" xfId="28" applyNumberFormat="1" applyFont="1" applyFill="1" applyBorder="1" applyAlignment="1">
      <alignment horizontal="right"/>
    </xf>
    <xf numFmtId="174" fontId="44" fillId="0" borderId="41" xfId="45" applyNumberFormat="1" applyFont="1" applyBorder="1"/>
    <xf numFmtId="176" fontId="44" fillId="0" borderId="41" xfId="45" applyNumberFormat="1" applyFont="1" applyBorder="1"/>
    <xf numFmtId="167" fontId="44" fillId="0" borderId="41" xfId="45" applyNumberFormat="1" applyFont="1" applyFill="1" applyBorder="1" applyAlignment="1">
      <alignment horizontal="right"/>
    </xf>
    <xf numFmtId="165" fontId="44" fillId="0" borderId="96" xfId="28" applyNumberFormat="1" applyFont="1" applyFill="1" applyBorder="1" applyAlignment="1">
      <alignment horizontal="right"/>
    </xf>
    <xf numFmtId="175" fontId="44" fillId="0" borderId="58" xfId="45" applyNumberFormat="1" applyFont="1" applyFill="1" applyBorder="1" applyAlignment="1">
      <alignment horizontal="left"/>
    </xf>
    <xf numFmtId="0" fontId="44" fillId="0" borderId="58" xfId="45" applyFont="1" applyFill="1" applyBorder="1" applyAlignment="1">
      <alignment horizontal="center"/>
    </xf>
    <xf numFmtId="7" fontId="44" fillId="0" borderId="58" xfId="45" applyNumberFormat="1" applyFont="1" applyFill="1" applyBorder="1" applyAlignment="1">
      <alignment horizontal="center"/>
    </xf>
    <xf numFmtId="43" fontId="44" fillId="0" borderId="97" xfId="46" applyFont="1" applyFill="1" applyBorder="1" applyAlignment="1">
      <alignment horizontal="left"/>
    </xf>
    <xf numFmtId="165" fontId="44" fillId="0" borderId="98" xfId="28" applyNumberFormat="1" applyFont="1" applyFill="1" applyBorder="1" applyAlignment="1">
      <alignment horizontal="right"/>
    </xf>
    <xf numFmtId="174" fontId="44" fillId="0" borderId="58" xfId="45" applyNumberFormat="1" applyFont="1" applyBorder="1"/>
    <xf numFmtId="176" fontId="44" fillId="0" borderId="58" xfId="45" applyNumberFormat="1" applyFont="1" applyBorder="1"/>
    <xf numFmtId="167" fontId="44" fillId="0" borderId="58" xfId="45" applyNumberFormat="1" applyFont="1" applyFill="1" applyBorder="1" applyAlignment="1">
      <alignment horizontal="right"/>
    </xf>
    <xf numFmtId="0" fontId="41" fillId="0" borderId="0" xfId="45" applyFont="1" applyAlignment="1">
      <alignment horizontal="center"/>
    </xf>
    <xf numFmtId="0" fontId="44" fillId="0" borderId="0" xfId="45" applyFont="1" applyAlignment="1">
      <alignment horizontal="center"/>
    </xf>
    <xf numFmtId="177" fontId="44" fillId="0" borderId="92" xfId="46" applyNumberFormat="1" applyFont="1" applyFill="1" applyBorder="1" applyAlignment="1">
      <alignment horizontal="center"/>
    </xf>
    <xf numFmtId="174" fontId="44" fillId="0" borderId="85" xfId="45" applyNumberFormat="1" applyFont="1" applyBorder="1" applyAlignment="1">
      <alignment horizontal="center"/>
    </xf>
    <xf numFmtId="177" fontId="44" fillId="0" borderId="41" xfId="46" applyNumberFormat="1" applyFont="1" applyFill="1" applyBorder="1" applyAlignment="1">
      <alignment horizontal="center"/>
    </xf>
    <xf numFmtId="174" fontId="44" fillId="0" borderId="87" xfId="45" applyNumberFormat="1" applyFont="1" applyBorder="1" applyAlignment="1">
      <alignment horizontal="center"/>
    </xf>
    <xf numFmtId="177" fontId="44" fillId="0" borderId="58" xfId="46" applyNumberFormat="1" applyFont="1" applyFill="1" applyBorder="1" applyAlignment="1">
      <alignment horizontal="center"/>
    </xf>
    <xf numFmtId="174" fontId="44" fillId="0" borderId="89" xfId="45" applyNumberFormat="1" applyFont="1" applyBorder="1" applyAlignment="1">
      <alignment horizontal="center"/>
    </xf>
    <xf numFmtId="177" fontId="44" fillId="0" borderId="0" xfId="46" applyNumberFormat="1" applyFont="1" applyFill="1" applyAlignment="1">
      <alignment horizontal="center"/>
    </xf>
    <xf numFmtId="174" fontId="44" fillId="0" borderId="0" xfId="45" applyNumberFormat="1" applyFont="1" applyAlignment="1">
      <alignment horizontal="center"/>
    </xf>
    <xf numFmtId="177" fontId="44" fillId="0" borderId="0" xfId="45" applyNumberFormat="1" applyFont="1" applyAlignment="1">
      <alignment horizontal="center"/>
    </xf>
    <xf numFmtId="43" fontId="44" fillId="0" borderId="0" xfId="45" applyNumberFormat="1" applyFont="1" applyAlignment="1">
      <alignment horizontal="center"/>
    </xf>
    <xf numFmtId="43" fontId="44" fillId="0" borderId="0" xfId="46" applyFont="1" applyAlignment="1">
      <alignment horizontal="center"/>
    </xf>
    <xf numFmtId="2" fontId="44" fillId="0" borderId="0" xfId="45" applyNumberFormat="1" applyFont="1" applyFill="1" applyBorder="1" applyAlignment="1">
      <alignment horizontal="right"/>
    </xf>
    <xf numFmtId="0" fontId="2" fillId="0" borderId="0" xfId="0" applyFont="1"/>
    <xf numFmtId="0" fontId="6" fillId="0" borderId="0" xfId="0" applyFont="1" applyAlignment="1">
      <alignment horizontal="right" vertical="top"/>
    </xf>
    <xf numFmtId="176" fontId="46" fillId="0" borderId="88" xfId="0" applyNumberFormat="1" applyFont="1" applyBorder="1" applyAlignment="1">
      <alignment horizontal="right" wrapText="1"/>
    </xf>
    <xf numFmtId="0" fontId="46" fillId="0" borderId="89" xfId="0" applyFont="1" applyBorder="1" applyAlignment="1">
      <alignment horizontal="left" wrapText="1"/>
    </xf>
    <xf numFmtId="0" fontId="46" fillId="0" borderId="74" xfId="0" applyFont="1" applyBorder="1" applyAlignment="1">
      <alignment vertical="center"/>
    </xf>
    <xf numFmtId="176" fontId="46" fillId="0" borderId="75" xfId="0" applyNumberFormat="1" applyFont="1" applyBorder="1" applyAlignment="1">
      <alignment horizontal="right" vertical="center"/>
    </xf>
    <xf numFmtId="0" fontId="46" fillId="0" borderId="78" xfId="0" applyFont="1" applyBorder="1" applyAlignment="1">
      <alignment horizontal="center" vertical="center"/>
    </xf>
    <xf numFmtId="0" fontId="37" fillId="0" borderId="104" xfId="0" applyFont="1" applyBorder="1"/>
    <xf numFmtId="0" fontId="37" fillId="0" borderId="105" xfId="0" applyFont="1" applyBorder="1" applyAlignment="1">
      <alignment horizontal="right"/>
    </xf>
    <xf numFmtId="44" fontId="6" fillId="36" borderId="48" xfId="29" applyFont="1" applyFill="1" applyBorder="1" applyProtection="1">
      <protection locked="0"/>
    </xf>
    <xf numFmtId="44" fontId="6" fillId="36" borderId="28" xfId="29" applyFont="1" applyFill="1" applyBorder="1" applyProtection="1">
      <protection locked="0"/>
    </xf>
    <xf numFmtId="44" fontId="6" fillId="36" borderId="68" xfId="29" applyFont="1" applyFill="1" applyBorder="1" applyProtection="1">
      <protection locked="0"/>
    </xf>
    <xf numFmtId="44" fontId="6" fillId="36" borderId="62" xfId="29" applyFont="1" applyFill="1" applyBorder="1" applyProtection="1">
      <protection locked="0"/>
    </xf>
    <xf numFmtId="0" fontId="6" fillId="34" borderId="72" xfId="0" applyFont="1" applyFill="1" applyBorder="1" applyAlignment="1" applyProtection="1">
      <alignment horizontal="left"/>
      <protection locked="0"/>
    </xf>
    <xf numFmtId="0" fontId="6" fillId="34" borderId="41" xfId="0" applyFont="1" applyFill="1" applyBorder="1" applyAlignment="1" applyProtection="1">
      <alignment horizontal="left"/>
      <protection locked="0"/>
    </xf>
    <xf numFmtId="0" fontId="8" fillId="24" borderId="0" xfId="0" applyFont="1" applyFill="1" applyAlignment="1">
      <alignment horizontal="center"/>
    </xf>
    <xf numFmtId="0" fontId="30" fillId="0" borderId="0" xfId="0" applyFont="1" applyAlignment="1">
      <alignment horizontal="center"/>
    </xf>
    <xf numFmtId="0" fontId="6" fillId="34" borderId="71" xfId="0" applyFont="1" applyFill="1" applyBorder="1" applyAlignment="1" applyProtection="1">
      <alignment horizontal="left"/>
      <protection locked="0"/>
    </xf>
    <xf numFmtId="0" fontId="0" fillId="34" borderId="14" xfId="0" applyFill="1" applyBorder="1" applyAlignment="1" applyProtection="1">
      <alignment horizontal="left"/>
      <protection locked="0"/>
    </xf>
    <xf numFmtId="0" fontId="6" fillId="34" borderId="14" xfId="0" applyFont="1" applyFill="1" applyBorder="1" applyAlignment="1" applyProtection="1">
      <alignment horizontal="left"/>
      <protection locked="0"/>
    </xf>
    <xf numFmtId="0" fontId="6" fillId="34" borderId="69" xfId="0" applyFont="1" applyFill="1" applyBorder="1" applyAlignment="1" applyProtection="1">
      <alignment horizontal="left"/>
      <protection locked="0"/>
    </xf>
    <xf numFmtId="0" fontId="0" fillId="34" borderId="41" xfId="0" applyFill="1" applyBorder="1" applyAlignment="1" applyProtection="1">
      <alignment horizontal="left"/>
      <protection locked="0"/>
    </xf>
    <xf numFmtId="0" fontId="0" fillId="34" borderId="70" xfId="0" applyFill="1" applyBorder="1" applyAlignment="1" applyProtection="1">
      <alignment horizontal="left"/>
      <protection locked="0"/>
    </xf>
    <xf numFmtId="0" fontId="0" fillId="34" borderId="79" xfId="0" applyFont="1" applyFill="1" applyBorder="1" applyAlignment="1">
      <alignment horizontal="center"/>
    </xf>
    <xf numFmtId="0" fontId="0" fillId="34" borderId="90" xfId="0" applyFont="1" applyFill="1" applyBorder="1" applyAlignment="1">
      <alignment horizontal="center"/>
    </xf>
    <xf numFmtId="0" fontId="7" fillId="0" borderId="0" xfId="0" applyFont="1" applyAlignment="1">
      <alignment horizontal="right" wrapText="1"/>
    </xf>
    <xf numFmtId="0" fontId="7" fillId="0" borderId="0" xfId="0" applyFont="1" applyBorder="1" applyAlignment="1">
      <alignment horizontal="right" wrapText="1"/>
    </xf>
    <xf numFmtId="0" fontId="6" fillId="34" borderId="70" xfId="0" applyFont="1" applyFill="1" applyBorder="1" applyAlignment="1" applyProtection="1">
      <alignment horizontal="left"/>
      <protection locked="0"/>
    </xf>
    <xf numFmtId="0" fontId="7" fillId="34" borderId="14" xfId="0" applyFont="1" applyFill="1" applyBorder="1" applyAlignment="1" applyProtection="1">
      <alignment horizontal="left"/>
      <protection locked="0"/>
    </xf>
    <xf numFmtId="0" fontId="37" fillId="0" borderId="14" xfId="0" applyFont="1" applyFill="1" applyBorder="1" applyAlignment="1" applyProtection="1">
      <alignment horizontal="left"/>
      <protection locked="0"/>
    </xf>
    <xf numFmtId="0" fontId="37" fillId="34" borderId="41" xfId="0" applyFont="1" applyFill="1" applyBorder="1" applyAlignment="1" applyProtection="1">
      <alignment horizontal="left"/>
      <protection locked="0"/>
    </xf>
    <xf numFmtId="0" fontId="37" fillId="0" borderId="110" xfId="0" applyFont="1" applyBorder="1" applyAlignment="1">
      <alignment horizontal="center" vertical="center" wrapText="1"/>
    </xf>
    <xf numFmtId="0" fontId="37" fillId="0" borderId="99"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08" xfId="0" applyFont="1" applyBorder="1" applyAlignment="1">
      <alignment horizontal="center" vertical="center" wrapText="1"/>
    </xf>
    <xf numFmtId="0" fontId="37" fillId="0" borderId="76" xfId="0" applyFont="1" applyBorder="1" applyAlignment="1">
      <alignment horizontal="right" vertical="center"/>
    </xf>
    <xf numFmtId="0" fontId="37" fillId="0" borderId="78" xfId="0" applyFont="1" applyBorder="1" applyAlignment="1">
      <alignment horizontal="right" vertical="center"/>
    </xf>
    <xf numFmtId="0" fontId="37" fillId="0" borderId="82" xfId="0" applyFont="1" applyBorder="1" applyAlignment="1">
      <alignment horizontal="right" vertical="center"/>
    </xf>
    <xf numFmtId="0" fontId="37" fillId="0" borderId="0" xfId="0" applyFont="1" applyBorder="1" applyAlignment="1">
      <alignment horizontal="right" vertical="center"/>
    </xf>
    <xf numFmtId="0" fontId="37" fillId="0" borderId="82" xfId="0" applyFont="1" applyBorder="1" applyAlignment="1">
      <alignment horizontal="right"/>
    </xf>
    <xf numFmtId="0" fontId="37" fillId="0" borderId="111" xfId="0" applyFont="1" applyBorder="1" applyAlignment="1">
      <alignment horizontal="right"/>
    </xf>
    <xf numFmtId="0" fontId="37" fillId="0" borderId="76" xfId="0" applyFont="1" applyBorder="1" applyAlignment="1">
      <alignment horizontal="right"/>
    </xf>
    <xf numFmtId="0" fontId="37" fillId="0" borderId="109" xfId="0" applyFont="1" applyBorder="1" applyAlignment="1">
      <alignment horizontal="right"/>
    </xf>
    <xf numFmtId="0" fontId="12" fillId="0" borderId="102" xfId="0" applyFont="1" applyBorder="1" applyAlignment="1">
      <alignment horizontal="right" wrapText="1"/>
    </xf>
    <xf numFmtId="0" fontId="12" fillId="0" borderId="103" xfId="0" applyFont="1" applyBorder="1" applyAlignment="1">
      <alignment horizontal="right" wrapText="1"/>
    </xf>
    <xf numFmtId="176" fontId="46" fillId="0" borderId="86" xfId="29" applyNumberFormat="1" applyFont="1" applyBorder="1" applyAlignment="1">
      <alignment horizontal="right" wrapText="1"/>
    </xf>
    <xf numFmtId="176" fontId="46" fillId="0" borderId="87" xfId="29" applyNumberFormat="1" applyFont="1" applyBorder="1" applyAlignment="1">
      <alignment horizontal="right" wrapText="1"/>
    </xf>
    <xf numFmtId="0" fontId="37" fillId="0" borderId="100" xfId="0" applyFont="1" applyBorder="1" applyAlignment="1">
      <alignment horizontal="right"/>
    </xf>
    <xf numFmtId="0" fontId="37" fillId="0" borderId="101" xfId="0" applyFont="1" applyBorder="1" applyAlignment="1">
      <alignment horizontal="right"/>
    </xf>
    <xf numFmtId="179" fontId="37" fillId="0" borderId="84" xfId="0" applyNumberFormat="1" applyFont="1" applyBorder="1" applyAlignment="1">
      <alignment horizontal="center"/>
    </xf>
    <xf numFmtId="179" fontId="37" fillId="0" borderId="85" xfId="0" applyNumberFormat="1" applyFont="1" applyBorder="1" applyAlignment="1">
      <alignment horizontal="center"/>
    </xf>
    <xf numFmtId="179" fontId="37" fillId="0" borderId="88" xfId="0" applyNumberFormat="1" applyFont="1" applyBorder="1" applyAlignment="1">
      <alignment horizontal="center"/>
    </xf>
    <xf numFmtId="179" fontId="37" fillId="0" borderId="89" xfId="0" applyNumberFormat="1" applyFont="1" applyBorder="1" applyAlignment="1">
      <alignment horizontal="center"/>
    </xf>
    <xf numFmtId="176" fontId="46" fillId="0" borderId="87" xfId="29" applyNumberFormat="1" applyFont="1" applyBorder="1" applyAlignment="1">
      <alignment horizontal="right"/>
    </xf>
    <xf numFmtId="0" fontId="37" fillId="0" borderId="77" xfId="0" applyFont="1" applyBorder="1" applyAlignment="1">
      <alignment horizontal="right"/>
    </xf>
    <xf numFmtId="0" fontId="37" fillId="0" borderId="112" xfId="0" applyFont="1" applyBorder="1" applyAlignment="1">
      <alignment horizontal="right"/>
    </xf>
    <xf numFmtId="176" fontId="12" fillId="0" borderId="83" xfId="29" applyNumberFormat="1" applyFont="1" applyBorder="1" applyAlignment="1">
      <alignment horizontal="center" vertical="top"/>
    </xf>
    <xf numFmtId="0" fontId="7" fillId="34" borderId="41" xfId="0" applyFont="1" applyFill="1" applyBorder="1" applyAlignment="1" applyProtection="1">
      <alignment horizontal="center"/>
      <protection locked="0"/>
    </xf>
    <xf numFmtId="0" fontId="12" fillId="0" borderId="73" xfId="0" applyFont="1" applyFill="1" applyBorder="1" applyAlignment="1" applyProtection="1">
      <alignment horizontal="center" vertical="center"/>
      <protection locked="0"/>
    </xf>
    <xf numFmtId="0" fontId="12" fillId="0" borderId="74" xfId="0" applyFont="1" applyFill="1" applyBorder="1" applyAlignment="1" applyProtection="1">
      <alignment horizontal="center" vertical="center"/>
      <protection locked="0"/>
    </xf>
    <xf numFmtId="0" fontId="7" fillId="34" borderId="14" xfId="0" applyFont="1" applyFill="1" applyBorder="1" applyAlignment="1" applyProtection="1">
      <alignment horizontal="center" vertical="center"/>
      <protection locked="0"/>
    </xf>
    <xf numFmtId="179" fontId="37" fillId="0" borderId="86" xfId="0" applyNumberFormat="1" applyFont="1" applyBorder="1" applyAlignment="1">
      <alignment horizontal="center"/>
    </xf>
    <xf numFmtId="179" fontId="37" fillId="0" borderId="87" xfId="0" applyNumberFormat="1" applyFont="1" applyBorder="1" applyAlignment="1">
      <alignment horizontal="center"/>
    </xf>
    <xf numFmtId="3" fontId="37" fillId="0" borderId="86" xfId="28" applyNumberFormat="1" applyFont="1" applyBorder="1" applyAlignment="1">
      <alignment horizontal="center"/>
    </xf>
    <xf numFmtId="3" fontId="37" fillId="0" borderId="87" xfId="28" applyNumberFormat="1" applyFont="1" applyBorder="1" applyAlignment="1">
      <alignment horizontal="center"/>
    </xf>
    <xf numFmtId="0" fontId="7" fillId="0" borderId="14" xfId="0" applyFont="1" applyBorder="1" applyAlignment="1">
      <alignment horizontal="center"/>
    </xf>
    <xf numFmtId="0" fontId="46" fillId="0" borderId="73" xfId="0" applyFont="1" applyBorder="1" applyAlignment="1">
      <alignment horizontal="right" vertical="center" wrapText="1"/>
    </xf>
    <xf numFmtId="0" fontId="46" fillId="0" borderId="75" xfId="0" applyFont="1" applyBorder="1" applyAlignment="1">
      <alignment horizontal="right" vertical="center" wrapText="1"/>
    </xf>
    <xf numFmtId="176" fontId="46" fillId="0" borderId="88" xfId="29" applyNumberFormat="1" applyFont="1" applyBorder="1" applyAlignment="1">
      <alignment horizontal="right"/>
    </xf>
    <xf numFmtId="176" fontId="46" fillId="0" borderId="89" xfId="29" applyNumberFormat="1" applyFont="1" applyBorder="1" applyAlignment="1">
      <alignment horizontal="right"/>
    </xf>
    <xf numFmtId="0" fontId="37" fillId="0" borderId="106" xfId="0" applyFont="1" applyBorder="1" applyAlignment="1">
      <alignment horizontal="right"/>
    </xf>
    <xf numFmtId="0" fontId="37" fillId="0" borderId="107" xfId="0" applyFont="1" applyBorder="1" applyAlignment="1">
      <alignment horizontal="right"/>
    </xf>
    <xf numFmtId="0" fontId="37" fillId="0" borderId="33" xfId="0" applyFont="1" applyBorder="1" applyAlignment="1">
      <alignment horizontal="center"/>
    </xf>
    <xf numFmtId="0" fontId="37" fillId="0" borderId="34" xfId="0" applyFont="1" applyBorder="1" applyAlignment="1">
      <alignment horizontal="center"/>
    </xf>
    <xf numFmtId="0" fontId="10" fillId="0" borderId="0" xfId="0" applyFont="1" applyBorder="1" applyAlignment="1">
      <alignment horizontal="left" vertical="top" wrapText="1"/>
    </xf>
    <xf numFmtId="0" fontId="10" fillId="0" borderId="19"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6" fillId="0" borderId="11" xfId="0" applyFont="1" applyFill="1" applyBorder="1" applyAlignment="1">
      <alignment horizontal="left"/>
    </xf>
    <xf numFmtId="0" fontId="12" fillId="0" borderId="73" xfId="0" applyFont="1" applyBorder="1" applyAlignment="1">
      <alignment horizontal="left" wrapText="1"/>
    </xf>
    <xf numFmtId="0" fontId="12" fillId="0" borderId="75" xfId="0" applyFont="1" applyBorder="1" applyAlignment="1">
      <alignment horizontal="left" wrapText="1"/>
    </xf>
    <xf numFmtId="0" fontId="12" fillId="0" borderId="74" xfId="0" applyFont="1" applyBorder="1" applyAlignment="1">
      <alignment horizontal="left" wrapText="1"/>
    </xf>
    <xf numFmtId="0" fontId="34" fillId="0" borderId="73" xfId="0" applyFont="1" applyBorder="1" applyAlignment="1">
      <alignment horizontal="center" wrapText="1"/>
    </xf>
    <xf numFmtId="0" fontId="12" fillId="0" borderId="75" xfId="0" applyFont="1" applyBorder="1" applyAlignment="1">
      <alignment horizontal="center"/>
    </xf>
    <xf numFmtId="0" fontId="12" fillId="0" borderId="74" xfId="0" applyFont="1" applyBorder="1" applyAlignment="1">
      <alignment horizontal="center"/>
    </xf>
    <xf numFmtId="0" fontId="12" fillId="26" borderId="73" xfId="0" applyFont="1" applyFill="1" applyBorder="1" applyAlignment="1" applyProtection="1">
      <alignment horizontal="center" vertical="center"/>
      <protection locked="0"/>
    </xf>
    <xf numFmtId="0" fontId="12" fillId="26" borderId="74" xfId="0" applyFont="1" applyFill="1" applyBorder="1" applyAlignment="1" applyProtection="1">
      <alignment horizontal="center" vertical="center"/>
      <protection locked="0"/>
    </xf>
    <xf numFmtId="0" fontId="12" fillId="0" borderId="73" xfId="0" applyFont="1" applyBorder="1" applyAlignment="1">
      <alignment horizontal="left" vertical="center"/>
    </xf>
    <xf numFmtId="0" fontId="12" fillId="0" borderId="75" xfId="0" applyFont="1" applyBorder="1" applyAlignment="1">
      <alignment horizontal="left" vertical="center"/>
    </xf>
    <xf numFmtId="0" fontId="12" fillId="0" borderId="74" xfId="0" applyFont="1" applyBorder="1" applyAlignment="1">
      <alignment horizontal="left" vertical="center"/>
    </xf>
    <xf numFmtId="0" fontId="12" fillId="0" borderId="77" xfId="0" applyFont="1" applyBorder="1" applyAlignment="1">
      <alignment horizontal="right" wrapText="1"/>
    </xf>
    <xf numFmtId="0" fontId="12" fillId="0" borderId="83" xfId="0" applyFont="1" applyBorder="1" applyAlignment="1">
      <alignment horizontal="right" wrapText="1"/>
    </xf>
    <xf numFmtId="0" fontId="6" fillId="0" borderId="82" xfId="0" applyFont="1" applyBorder="1" applyAlignment="1">
      <alignment horizontal="right"/>
    </xf>
    <xf numFmtId="0" fontId="6" fillId="0" borderId="0" xfId="0" applyFont="1" applyBorder="1" applyAlignment="1">
      <alignment horizontal="right"/>
    </xf>
    <xf numFmtId="0" fontId="6" fillId="0" borderId="76" xfId="0" applyFont="1" applyBorder="1" applyAlignment="1">
      <alignment horizontal="right"/>
    </xf>
    <xf numFmtId="0" fontId="6" fillId="0" borderId="78" xfId="0" applyFont="1" applyBorder="1" applyAlignment="1">
      <alignment horizontal="right"/>
    </xf>
    <xf numFmtId="0" fontId="10" fillId="0" borderId="0" xfId="0" applyFont="1" applyBorder="1" applyAlignment="1">
      <alignment horizontal="left" indent="4"/>
    </xf>
    <xf numFmtId="0" fontId="6" fillId="34" borderId="14" xfId="0" applyFont="1" applyFill="1" applyBorder="1" applyAlignment="1" applyProtection="1">
      <alignment horizontal="center"/>
      <protection locked="0"/>
    </xf>
    <xf numFmtId="0" fontId="6" fillId="34" borderId="41" xfId="0" applyFont="1" applyFill="1" applyBorder="1" applyAlignment="1" applyProtection="1">
      <alignment horizontal="center"/>
      <protection locked="0"/>
    </xf>
    <xf numFmtId="0" fontId="10" fillId="0" borderId="18" xfId="0" applyFont="1" applyBorder="1" applyAlignment="1">
      <alignment horizontal="left" wrapText="1" indent="1"/>
    </xf>
    <xf numFmtId="0" fontId="10" fillId="0" borderId="0" xfId="0" applyFont="1" applyBorder="1" applyAlignment="1">
      <alignment horizontal="left" wrapText="1" indent="1"/>
    </xf>
    <xf numFmtId="0" fontId="6" fillId="0" borderId="21" xfId="0" applyFont="1" applyFill="1" applyBorder="1" applyAlignment="1">
      <alignment horizontal="center"/>
    </xf>
    <xf numFmtId="0" fontId="6" fillId="0" borderId="0" xfId="0" applyFont="1" applyFill="1" applyBorder="1" applyAlignment="1">
      <alignment horizontal="center"/>
    </xf>
    <xf numFmtId="0" fontId="12" fillId="0" borderId="73" xfId="0" applyFont="1" applyBorder="1" applyAlignment="1">
      <alignment horizontal="center"/>
    </xf>
    <xf numFmtId="0" fontId="39" fillId="0" borderId="0" xfId="0" applyFont="1" applyFill="1" applyBorder="1" applyAlignment="1">
      <alignment horizontal="center"/>
    </xf>
    <xf numFmtId="0" fontId="12" fillId="0" borderId="73" xfId="0" applyFont="1" applyFill="1" applyBorder="1" applyAlignment="1">
      <alignment horizontal="center"/>
    </xf>
    <xf numFmtId="0" fontId="12" fillId="0" borderId="75" xfId="0" applyFont="1" applyFill="1" applyBorder="1" applyAlignment="1">
      <alignment horizontal="center"/>
    </xf>
    <xf numFmtId="0" fontId="12" fillId="0" borderId="74" xfId="0" applyFont="1" applyFill="1" applyBorder="1" applyAlignment="1">
      <alignment horizontal="center"/>
    </xf>
    <xf numFmtId="165" fontId="36" fillId="0" borderId="0" xfId="28" applyNumberFormat="1" applyFont="1" applyAlignment="1">
      <alignment horizontal="center"/>
    </xf>
    <xf numFmtId="0" fontId="10" fillId="0" borderId="0" xfId="0" applyFont="1" applyBorder="1" applyAlignment="1">
      <alignment horizontal="left" wrapText="1"/>
    </xf>
    <xf numFmtId="0" fontId="42" fillId="0" borderId="21" xfId="45" applyFont="1" applyBorder="1" applyAlignment="1">
      <alignment horizontal="center"/>
    </xf>
    <xf numFmtId="0" fontId="46" fillId="0" borderId="86" xfId="29" applyNumberFormat="1" applyFont="1" applyBorder="1" applyAlignment="1">
      <alignment horizontal="right"/>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6"/>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5"/>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8">
    <dxf>
      <fill>
        <patternFill>
          <bgColor indexed="42"/>
        </patternFill>
      </fill>
    </dxf>
    <dxf>
      <fill>
        <patternFill>
          <bgColor indexed="22"/>
        </patternFill>
      </fill>
    </dxf>
    <dxf>
      <fill>
        <patternFill>
          <bgColor theme="0" tint="-0.34998626667073579"/>
        </patternFill>
      </fill>
    </dxf>
    <dxf>
      <font>
        <b/>
        <i val="0"/>
        <strike val="0"/>
        <color rgb="FFFF0000"/>
      </font>
    </dxf>
    <dxf>
      <font>
        <b/>
        <i val="0"/>
        <strike val="0"/>
        <color rgb="FFFF0000"/>
      </font>
    </dxf>
    <dxf>
      <font>
        <b/>
        <i val="0"/>
        <strike val="0"/>
        <color rgb="FFFF0000"/>
      </font>
    </dxf>
    <dxf>
      <fill>
        <patternFill>
          <bgColor rgb="FFCCFFCC"/>
        </patternFill>
      </fill>
    </dxf>
    <dxf>
      <fill>
        <patternFill>
          <bgColor theme="0" tint="-0.34998626667073579"/>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jpg@01CCDA94.0A5E02D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cid:image003.jpg@01CCDA94.0A5E02D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CCDA94.0A5E02D0" TargetMode="Externa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cid:image003.jpg@01CCDA94.0A5E02D0" TargetMode="External"/><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editAs="oneCell">
    <xdr:from>
      <xdr:col>7</xdr:col>
      <xdr:colOff>409575</xdr:colOff>
      <xdr:row>0</xdr:row>
      <xdr:rowOff>0</xdr:rowOff>
    </xdr:from>
    <xdr:to>
      <xdr:col>8</xdr:col>
      <xdr:colOff>438150</xdr:colOff>
      <xdr:row>1</xdr:row>
      <xdr:rowOff>95250</xdr:rowOff>
    </xdr:to>
    <xdr:pic>
      <xdr:nvPicPr>
        <xdr:cNvPr id="3148" name="Picture 2"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8048625" y="0"/>
          <a:ext cx="876300" cy="342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171450</xdr:colOff>
      <xdr:row>0</xdr:row>
      <xdr:rowOff>0</xdr:rowOff>
    </xdr:from>
    <xdr:to>
      <xdr:col>16</xdr:col>
      <xdr:colOff>208900</xdr:colOff>
      <xdr:row>1</xdr:row>
      <xdr:rowOff>95250</xdr:rowOff>
    </xdr:to>
    <xdr:pic>
      <xdr:nvPicPr>
        <xdr:cNvPr id="4312" name="Picture 5"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12887325" y="0"/>
          <a:ext cx="876300" cy="342900"/>
        </a:xfrm>
        <a:prstGeom prst="rect">
          <a:avLst/>
        </a:prstGeom>
        <a:noFill/>
        <a:ln w="9525">
          <a:noFill/>
          <a:miter lim="800000"/>
          <a:headEnd/>
          <a:tailEnd/>
        </a:ln>
      </xdr:spPr>
    </xdr:pic>
    <xdr:clientData/>
  </xdr:twoCellAnchor>
  <xdr:twoCellAnchor editAs="oneCell">
    <xdr:from>
      <xdr:col>18</xdr:col>
      <xdr:colOff>326571</xdr:colOff>
      <xdr:row>18</xdr:row>
      <xdr:rowOff>180442</xdr:rowOff>
    </xdr:from>
    <xdr:to>
      <xdr:col>25</xdr:col>
      <xdr:colOff>408215</xdr:colOff>
      <xdr:row>35</xdr:row>
      <xdr:rowOff>23781</xdr:rowOff>
    </xdr:to>
    <xdr:pic>
      <xdr:nvPicPr>
        <xdr:cNvPr id="2054" name="Picture 6"/>
        <xdr:cNvPicPr>
          <a:picLocks noChangeAspect="1" noChangeArrowheads="1"/>
        </xdr:cNvPicPr>
      </xdr:nvPicPr>
      <xdr:blipFill>
        <a:blip xmlns:r="http://schemas.openxmlformats.org/officeDocument/2006/relationships" r:embed="rId3" cstate="print"/>
        <a:srcRect/>
        <a:stretch>
          <a:fillRect/>
        </a:stretch>
      </xdr:blipFill>
      <xdr:spPr bwMode="auto">
        <a:xfrm>
          <a:off x="15512142" y="3854371"/>
          <a:ext cx="5987143" cy="35078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38100</xdr:colOff>
      <xdr:row>0</xdr:row>
      <xdr:rowOff>0</xdr:rowOff>
    </xdr:from>
    <xdr:to>
      <xdr:col>8</xdr:col>
      <xdr:colOff>123825</xdr:colOff>
      <xdr:row>1</xdr:row>
      <xdr:rowOff>38100</xdr:rowOff>
    </xdr:to>
    <xdr:pic>
      <xdr:nvPicPr>
        <xdr:cNvPr id="1092" name="Picture 2"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381500" y="0"/>
          <a:ext cx="733425" cy="285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247650</xdr:colOff>
      <xdr:row>0</xdr:row>
      <xdr:rowOff>0</xdr:rowOff>
    </xdr:from>
    <xdr:to>
      <xdr:col>7</xdr:col>
      <xdr:colOff>371475</xdr:colOff>
      <xdr:row>0</xdr:row>
      <xdr:rowOff>247650</xdr:rowOff>
    </xdr:to>
    <xdr:pic>
      <xdr:nvPicPr>
        <xdr:cNvPr id="5185" name="Picture 2" descr="http://www.sempraidentity.com/sutbf/signatures/SDCN/jpg/sdcnc1pben.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4781550" y="0"/>
          <a:ext cx="742950" cy="2476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2190750</xdr:colOff>
      <xdr:row>0</xdr:row>
      <xdr:rowOff>95250</xdr:rowOff>
    </xdr:from>
    <xdr:to>
      <xdr:col>16</xdr:col>
      <xdr:colOff>9525</xdr:colOff>
      <xdr:row>1</xdr:row>
      <xdr:rowOff>152400</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11020425" y="95250"/>
          <a:ext cx="9525" cy="257175"/>
        </a:xfrm>
        <a:prstGeom prst="rect">
          <a:avLst/>
        </a:prstGeom>
        <a:noFill/>
        <a:ln w="9525">
          <a:noFill/>
          <a:miter lim="800000"/>
          <a:headEnd/>
          <a:tailEnd/>
        </a:ln>
      </xdr:spPr>
    </xdr:pic>
    <xdr:clientData/>
  </xdr:twoCellAnchor>
  <xdr:twoCellAnchor editAs="oneCell">
    <xdr:from>
      <xdr:col>7</xdr:col>
      <xdr:colOff>47625</xdr:colOff>
      <xdr:row>0</xdr:row>
      <xdr:rowOff>38100</xdr:rowOff>
    </xdr:from>
    <xdr:to>
      <xdr:col>8</xdr:col>
      <xdr:colOff>361950</xdr:colOff>
      <xdr:row>2</xdr:row>
      <xdr:rowOff>152400</xdr:rowOff>
    </xdr:to>
    <xdr:pic>
      <xdr:nvPicPr>
        <xdr:cNvPr id="3" name="Picture 2"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5114925" y="38100"/>
          <a:ext cx="1009650" cy="5143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cp1b\data\DOCUME~1\PALJJ\LOCALS~1\Temp\UOG%20SAMPLE%20Wind%20Project%20CALIB%20WITH%20EVAL%20MODEL%20RFO%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cp1b\data\Documents%20and%20Settings\NYCJH\Local%20Settings\Temporary%20Internet%20Files\OLK49\Copy%20of%202008%20MPR%20Model%20E4214%20Final%20Public%20(30y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NZANITA THUMB RULES"/>
      <sheetName val="Inputs"/>
      <sheetName val="Cost Estimates"/>
      <sheetName val="Project Budget"/>
      <sheetName val="AFUDC"/>
      <sheetName val="Project Labor"/>
      <sheetName val="Land 1"/>
      <sheetName val="Total"/>
      <sheetName val="&gt;"/>
      <sheetName val="Land"/>
      <sheetName val="Wind Equipment"/>
      <sheetName val="Mobilization"/>
      <sheetName val="Interconnection"/>
      <sheetName val="Non-Labor Development"/>
      <sheetName val="&lt;"/>
      <sheetName val="Project Assumptions"/>
      <sheetName val="Valid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I1">
            <v>120</v>
          </cell>
          <cell r="J1">
            <v>0</v>
          </cell>
          <cell r="K1">
            <v>1</v>
          </cell>
          <cell r="L1">
            <v>2</v>
          </cell>
          <cell r="M1">
            <v>3</v>
          </cell>
          <cell r="N1">
            <v>4</v>
          </cell>
          <cell r="O1">
            <v>5</v>
          </cell>
          <cell r="P1">
            <v>6</v>
          </cell>
          <cell r="Q1">
            <v>7</v>
          </cell>
          <cell r="R1">
            <v>8</v>
          </cell>
          <cell r="S1">
            <v>9</v>
          </cell>
          <cell r="T1">
            <v>10</v>
          </cell>
          <cell r="U1">
            <v>11</v>
          </cell>
          <cell r="V1">
            <v>12</v>
          </cell>
          <cell r="W1">
            <v>13</v>
          </cell>
          <cell r="X1">
            <v>14</v>
          </cell>
          <cell r="Y1">
            <v>15</v>
          </cell>
          <cell r="Z1">
            <v>16</v>
          </cell>
          <cell r="AA1">
            <v>17</v>
          </cell>
          <cell r="AB1">
            <v>18</v>
          </cell>
          <cell r="AC1">
            <v>19</v>
          </cell>
          <cell r="AD1">
            <v>20</v>
          </cell>
          <cell r="AE1">
            <v>21</v>
          </cell>
          <cell r="AF1">
            <v>22</v>
          </cell>
          <cell r="AG1">
            <v>23</v>
          </cell>
          <cell r="AH1">
            <v>24</v>
          </cell>
          <cell r="AI1">
            <v>25</v>
          </cell>
          <cell r="AJ1">
            <v>26</v>
          </cell>
          <cell r="AK1">
            <v>27</v>
          </cell>
          <cell r="AL1">
            <v>28</v>
          </cell>
          <cell r="AM1">
            <v>29</v>
          </cell>
          <cell r="AN1">
            <v>30</v>
          </cell>
          <cell r="AO1">
            <v>31</v>
          </cell>
          <cell r="AP1">
            <v>32</v>
          </cell>
          <cell r="AQ1">
            <v>33</v>
          </cell>
          <cell r="AR1">
            <v>34</v>
          </cell>
          <cell r="AS1">
            <v>35</v>
          </cell>
          <cell r="AT1">
            <v>36</v>
          </cell>
          <cell r="AU1">
            <v>37</v>
          </cell>
          <cell r="AV1">
            <v>38</v>
          </cell>
          <cell r="AW1">
            <v>39</v>
          </cell>
          <cell r="AX1">
            <v>40</v>
          </cell>
          <cell r="AY1">
            <v>41</v>
          </cell>
          <cell r="AZ1">
            <v>42</v>
          </cell>
          <cell r="BA1">
            <v>43</v>
          </cell>
          <cell r="BB1">
            <v>44</v>
          </cell>
          <cell r="BC1">
            <v>45</v>
          </cell>
          <cell r="BD1">
            <v>46</v>
          </cell>
          <cell r="BE1">
            <v>47</v>
          </cell>
          <cell r="BF1">
            <v>48</v>
          </cell>
          <cell r="BG1">
            <v>49</v>
          </cell>
          <cell r="BH1">
            <v>50</v>
          </cell>
          <cell r="BI1">
            <v>51</v>
          </cell>
          <cell r="BJ1">
            <v>52</v>
          </cell>
          <cell r="BK1">
            <v>53</v>
          </cell>
          <cell r="BL1">
            <v>54</v>
          </cell>
          <cell r="BM1">
            <v>55</v>
          </cell>
          <cell r="BN1">
            <v>56</v>
          </cell>
          <cell r="BO1">
            <v>57</v>
          </cell>
          <cell r="BP1">
            <v>58</v>
          </cell>
          <cell r="BQ1">
            <v>59</v>
          </cell>
          <cell r="BR1">
            <v>60</v>
          </cell>
          <cell r="BS1">
            <v>61</v>
          </cell>
          <cell r="BT1">
            <v>62</v>
          </cell>
          <cell r="BU1">
            <v>63</v>
          </cell>
          <cell r="BV1">
            <v>64</v>
          </cell>
          <cell r="BW1">
            <v>65</v>
          </cell>
          <cell r="BX1">
            <v>66</v>
          </cell>
          <cell r="BY1">
            <v>67</v>
          </cell>
          <cell r="BZ1">
            <v>68</v>
          </cell>
          <cell r="CA1">
            <v>69</v>
          </cell>
          <cell r="CB1">
            <v>70</v>
          </cell>
          <cell r="CC1">
            <v>71</v>
          </cell>
          <cell r="CD1">
            <v>72</v>
          </cell>
          <cell r="CE1">
            <v>73</v>
          </cell>
          <cell r="CF1">
            <v>74</v>
          </cell>
          <cell r="CG1">
            <v>75</v>
          </cell>
          <cell r="CH1">
            <v>76</v>
          </cell>
          <cell r="CI1">
            <v>77</v>
          </cell>
          <cell r="CJ1">
            <v>78</v>
          </cell>
          <cell r="CK1">
            <v>79</v>
          </cell>
          <cell r="CL1">
            <v>80</v>
          </cell>
          <cell r="CM1">
            <v>81</v>
          </cell>
          <cell r="CN1">
            <v>82</v>
          </cell>
          <cell r="CO1">
            <v>83</v>
          </cell>
          <cell r="CP1">
            <v>84</v>
          </cell>
          <cell r="CQ1">
            <v>85</v>
          </cell>
          <cell r="CR1">
            <v>86</v>
          </cell>
          <cell r="CS1">
            <v>87</v>
          </cell>
          <cell r="CT1">
            <v>88</v>
          </cell>
          <cell r="CU1">
            <v>89</v>
          </cell>
          <cell r="CV1">
            <v>90</v>
          </cell>
          <cell r="CW1">
            <v>91</v>
          </cell>
          <cell r="CX1">
            <v>92</v>
          </cell>
          <cell r="CY1">
            <v>93</v>
          </cell>
          <cell r="CZ1">
            <v>94</v>
          </cell>
          <cell r="DA1">
            <v>95</v>
          </cell>
          <cell r="DB1">
            <v>96</v>
          </cell>
          <cell r="DC1">
            <v>97</v>
          </cell>
          <cell r="DD1">
            <v>98</v>
          </cell>
          <cell r="DE1">
            <v>99</v>
          </cell>
          <cell r="DF1">
            <v>100</v>
          </cell>
          <cell r="DG1">
            <v>101</v>
          </cell>
          <cell r="DH1">
            <v>102</v>
          </cell>
          <cell r="DI1">
            <v>103</v>
          </cell>
          <cell r="DJ1">
            <v>104</v>
          </cell>
          <cell r="DK1">
            <v>105</v>
          </cell>
          <cell r="DL1">
            <v>106</v>
          </cell>
          <cell r="DM1">
            <v>107</v>
          </cell>
          <cell r="DN1">
            <v>108</v>
          </cell>
          <cell r="DO1">
            <v>109</v>
          </cell>
          <cell r="DP1">
            <v>110</v>
          </cell>
          <cell r="DQ1">
            <v>111</v>
          </cell>
          <cell r="DR1">
            <v>112</v>
          </cell>
          <cell r="DS1">
            <v>113</v>
          </cell>
          <cell r="DT1">
            <v>114</v>
          </cell>
          <cell r="DU1">
            <v>115</v>
          </cell>
          <cell r="DV1">
            <v>116</v>
          </cell>
          <cell r="DW1">
            <v>117</v>
          </cell>
          <cell r="DX1">
            <v>118</v>
          </cell>
          <cell r="DY1">
            <v>119</v>
          </cell>
          <cell r="DZ1">
            <v>120</v>
          </cell>
        </row>
        <row r="2">
          <cell r="EB2" t="str">
            <v>SCG</v>
          </cell>
          <cell r="EC2" t="b">
            <v>1</v>
          </cell>
          <cell r="ED2" t="str">
            <v>Non-Valued Inventory</v>
          </cell>
        </row>
        <row r="3">
          <cell r="EB3" t="str">
            <v>SDGE</v>
          </cell>
          <cell r="EC3" t="b">
            <v>0</v>
          </cell>
          <cell r="ED3" t="str">
            <v>Software Projects under SOP98</v>
          </cell>
        </row>
        <row r="4">
          <cell r="ED4" t="str">
            <v>All other Capital</v>
          </cell>
        </row>
        <row r="11">
          <cell r="J11">
            <v>25</v>
          </cell>
        </row>
        <row r="13">
          <cell r="J13">
            <v>39814</v>
          </cell>
        </row>
        <row r="14">
          <cell r="J14">
            <v>1</v>
          </cell>
        </row>
      </sheetData>
      <sheetData sheetId="16">
        <row r="1">
          <cell r="B1" t="str">
            <v>SDGEGas</v>
          </cell>
          <cell r="C1" t="str">
            <v>SDGEElectric</v>
          </cell>
          <cell r="D1" t="str">
            <v>SCGGas</v>
          </cell>
          <cell r="E1" t="str">
            <v>SDGECommon</v>
          </cell>
          <cell r="H1" t="str">
            <v>SDGECommonCommon Plant</v>
          </cell>
          <cell r="I1" t="str">
            <v>SDGEGasTransmission Plant</v>
          </cell>
          <cell r="J1" t="str">
            <v>SDGEGasDistribution Plant</v>
          </cell>
          <cell r="K1" t="str">
            <v>SDGEGasGeneral Plant</v>
          </cell>
          <cell r="L1" t="str">
            <v>SDGEElectricSteam Production Plant</v>
          </cell>
          <cell r="M1" t="str">
            <v>SDGEElectricNuclear Production Plant</v>
          </cell>
          <cell r="N1" t="str">
            <v>SDGEElectricOther Production Plant</v>
          </cell>
          <cell r="O1" t="str">
            <v>SDGEElectricTransmission Plant</v>
          </cell>
          <cell r="P1" t="str">
            <v>SDGEElectricDistribution Plant</v>
          </cell>
          <cell r="Q1" t="str">
            <v>SDGEElectricGeneral Plant</v>
          </cell>
          <cell r="R1" t="str">
            <v>SCGGasUnderground Storage</v>
          </cell>
          <cell r="S1" t="str">
            <v>SCGGasTransmission Plant</v>
          </cell>
          <cell r="T1" t="str">
            <v>SCGGasDistribution Plant</v>
          </cell>
          <cell r="U1" t="str">
            <v>SCGGasGeneral Plant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rol"/>
      <sheetName val="MPR_Matrix"/>
      <sheetName val="CF_Inputs"/>
      <sheetName val="Fixed_Comp"/>
      <sheetName val="Var_Comp"/>
      <sheetName val="Install_Cap"/>
      <sheetName val="Heat_Rate"/>
      <sheetName val="Cost_Cap"/>
      <sheetName val="CF_Data Set"/>
      <sheetName val="Non-Gas Appendix"/>
      <sheetName val="Description of CF Calculation"/>
      <sheetName val="Gas &amp; Basis Forecasts"/>
      <sheetName val="CA_Gas_Forecast"/>
      <sheetName val="NYMEX_Futures"/>
      <sheetName val="CA_Basis_Adj"/>
      <sheetName val="Delivery_Tar"/>
      <sheetName val="Gas Appendix"/>
    </sheetNames>
    <sheetDataSet>
      <sheetData sheetId="0"/>
      <sheetData sheetId="1"/>
      <sheetData sheetId="2">
        <row r="4">
          <cell r="E4">
            <v>2008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sheetPr codeName="Sheet1">
    <pageSetUpPr fitToPage="1"/>
  </sheetPr>
  <dimension ref="A1:P195"/>
  <sheetViews>
    <sheetView showGridLines="0" tabSelected="1" zoomScaleNormal="100" workbookViewId="0">
      <selection activeCell="D29" sqref="D29"/>
    </sheetView>
  </sheetViews>
  <sheetFormatPr defaultColWidth="9.140625" defaultRowHeight="12.75"/>
  <cols>
    <col min="1" max="1" width="12.7109375" style="6" customWidth="1"/>
    <col min="2" max="2" width="19.28515625" style="6" customWidth="1"/>
    <col min="3" max="3" width="31.7109375" style="6" customWidth="1"/>
    <col min="4" max="16" width="12.7109375" style="6" customWidth="1"/>
    <col min="17" max="16384" width="9.140625" style="6"/>
  </cols>
  <sheetData>
    <row r="1" spans="1:16" ht="19.5">
      <c r="A1" s="1" t="s">
        <v>35</v>
      </c>
      <c r="B1" s="2"/>
      <c r="C1" s="2"/>
      <c r="D1" s="2"/>
      <c r="E1" s="2"/>
      <c r="F1" s="2"/>
      <c r="G1" s="2"/>
      <c r="H1" s="2"/>
      <c r="I1" s="2"/>
      <c r="J1" s="2"/>
      <c r="K1" s="2"/>
      <c r="L1" s="3"/>
      <c r="M1" s="2"/>
      <c r="N1" s="4"/>
      <c r="O1" s="3"/>
      <c r="P1" s="5" t="s">
        <v>208</v>
      </c>
    </row>
    <row r="2" spans="1:16" ht="15.75">
      <c r="A2" s="7"/>
      <c r="B2" s="8"/>
      <c r="C2" s="8"/>
      <c r="D2" s="8"/>
      <c r="E2" s="8"/>
      <c r="F2" s="8"/>
      <c r="G2" s="8"/>
      <c r="H2" s="8"/>
      <c r="I2" s="8"/>
      <c r="J2" s="8"/>
      <c r="K2" s="8"/>
      <c r="L2" s="9"/>
      <c r="M2" s="9"/>
      <c r="N2" s="9"/>
      <c r="O2" s="9"/>
      <c r="P2" s="10" t="s">
        <v>1</v>
      </c>
    </row>
    <row r="3" spans="1:16" ht="15.75">
      <c r="A3" s="91"/>
      <c r="B3" s="92"/>
      <c r="C3" s="92"/>
      <c r="D3" s="92"/>
      <c r="E3" s="92"/>
      <c r="F3" s="92"/>
      <c r="G3" s="92"/>
      <c r="H3" s="92"/>
      <c r="I3" s="92"/>
      <c r="J3" s="92"/>
      <c r="K3" s="92"/>
      <c r="L3" s="15"/>
      <c r="M3" s="15"/>
      <c r="N3" s="15"/>
      <c r="O3" s="15"/>
      <c r="P3" s="93"/>
    </row>
    <row r="4" spans="1:16">
      <c r="H4" s="15"/>
    </row>
    <row r="5" spans="1:16" ht="15.75">
      <c r="A5" s="94"/>
      <c r="B5" s="94"/>
      <c r="C5" s="94"/>
      <c r="D5" s="364" t="s">
        <v>36</v>
      </c>
      <c r="E5" s="364"/>
      <c r="F5" s="364"/>
      <c r="G5" s="364"/>
      <c r="H5" s="15"/>
      <c r="I5" s="94"/>
      <c r="J5" s="94"/>
      <c r="K5" s="364" t="s">
        <v>37</v>
      </c>
      <c r="L5" s="364"/>
      <c r="M5" s="364"/>
      <c r="N5" s="364"/>
      <c r="O5" s="364"/>
      <c r="P5" s="364"/>
    </row>
    <row r="6" spans="1:16" ht="15.75">
      <c r="B6" s="91"/>
      <c r="C6" s="95" t="s">
        <v>38</v>
      </c>
      <c r="D6" s="368"/>
      <c r="E6" s="368"/>
      <c r="F6" s="368"/>
      <c r="G6" s="368"/>
      <c r="H6" s="15"/>
      <c r="K6" s="365" t="s">
        <v>39</v>
      </c>
      <c r="L6" s="365"/>
      <c r="M6" s="365"/>
      <c r="N6" s="365" t="s">
        <v>40</v>
      </c>
      <c r="O6" s="365"/>
      <c r="P6" s="365"/>
    </row>
    <row r="7" spans="1:16" ht="15.75">
      <c r="B7" s="91"/>
      <c r="C7" s="95" t="s">
        <v>41</v>
      </c>
      <c r="D7" s="363"/>
      <c r="E7" s="370"/>
      <c r="F7" s="370"/>
      <c r="G7" s="370"/>
      <c r="H7" s="15"/>
      <c r="J7" s="95" t="s">
        <v>42</v>
      </c>
      <c r="K7" s="368"/>
      <c r="L7" s="368"/>
      <c r="M7" s="369"/>
      <c r="N7" s="366"/>
      <c r="O7" s="367"/>
      <c r="P7" s="367"/>
    </row>
    <row r="8" spans="1:16" ht="15.75">
      <c r="B8" s="91"/>
      <c r="C8" s="95" t="s">
        <v>43</v>
      </c>
      <c r="D8" s="363"/>
      <c r="E8" s="370"/>
      <c r="F8" s="370"/>
      <c r="G8" s="370"/>
      <c r="H8" s="15"/>
      <c r="J8" s="95" t="s">
        <v>44</v>
      </c>
      <c r="K8" s="363"/>
      <c r="L8" s="370"/>
      <c r="M8" s="371"/>
      <c r="N8" s="362"/>
      <c r="O8" s="363"/>
      <c r="P8" s="363"/>
    </row>
    <row r="9" spans="1:16" ht="15.75">
      <c r="B9" s="91"/>
      <c r="C9" s="95"/>
      <c r="D9" s="363"/>
      <c r="E9" s="370"/>
      <c r="F9" s="370"/>
      <c r="G9" s="370"/>
      <c r="H9" s="15"/>
      <c r="J9" s="95" t="s">
        <v>45</v>
      </c>
      <c r="K9" s="363"/>
      <c r="L9" s="363"/>
      <c r="M9" s="376"/>
      <c r="N9" s="362"/>
      <c r="O9" s="370"/>
      <c r="P9" s="370"/>
    </row>
    <row r="10" spans="1:16" ht="15.75">
      <c r="B10" s="91"/>
      <c r="C10" s="95"/>
      <c r="D10" s="363"/>
      <c r="E10" s="370"/>
      <c r="F10" s="370"/>
      <c r="G10" s="370"/>
      <c r="H10" s="15"/>
      <c r="J10" s="95" t="s">
        <v>46</v>
      </c>
      <c r="K10" s="363"/>
      <c r="L10" s="370"/>
      <c r="M10" s="371"/>
      <c r="N10" s="362"/>
      <c r="O10" s="370"/>
      <c r="P10" s="370"/>
    </row>
    <row r="11" spans="1:16" ht="15.75">
      <c r="B11" s="91"/>
      <c r="C11" s="93"/>
      <c r="D11" s="363"/>
      <c r="E11" s="370"/>
      <c r="F11" s="370"/>
      <c r="G11" s="370"/>
      <c r="H11" s="15"/>
      <c r="J11" s="95" t="s">
        <v>47</v>
      </c>
      <c r="K11" s="363"/>
      <c r="L11" s="370"/>
      <c r="M11" s="371"/>
      <c r="N11" s="362"/>
      <c r="O11" s="370"/>
      <c r="P11" s="370"/>
    </row>
    <row r="13" spans="1:16" ht="21" customHeight="1">
      <c r="H13" s="15"/>
      <c r="J13" s="374" t="s">
        <v>209</v>
      </c>
      <c r="K13" s="374"/>
      <c r="L13" s="374"/>
      <c r="M13" s="374"/>
      <c r="N13" s="374"/>
      <c r="O13" s="375"/>
      <c r="P13" s="372"/>
    </row>
    <row r="14" spans="1:16" ht="15.75" customHeight="1">
      <c r="B14" s="91"/>
      <c r="C14" s="95" t="s">
        <v>48</v>
      </c>
      <c r="D14" s="377"/>
      <c r="E14" s="377"/>
      <c r="F14" s="377"/>
      <c r="G14" s="377"/>
      <c r="H14" s="15"/>
      <c r="J14" s="374"/>
      <c r="K14" s="374"/>
      <c r="L14" s="374"/>
      <c r="M14" s="374"/>
      <c r="N14" s="374"/>
      <c r="O14" s="375"/>
      <c r="P14" s="373"/>
    </row>
    <row r="15" spans="1:16" ht="15">
      <c r="B15" s="15"/>
      <c r="D15" s="97"/>
      <c r="F15" s="97"/>
      <c r="H15" s="15"/>
    </row>
    <row r="16" spans="1:16" ht="15.75">
      <c r="A16" s="91"/>
      <c r="B16" s="15"/>
      <c r="H16" s="15"/>
    </row>
    <row r="17" spans="1:13" ht="15.75">
      <c r="A17" s="91"/>
      <c r="B17" s="15"/>
      <c r="C17" s="95" t="s">
        <v>49</v>
      </c>
      <c r="D17" s="377"/>
      <c r="E17" s="377"/>
      <c r="F17" s="15"/>
      <c r="G17" s="15"/>
      <c r="H17" s="92"/>
    </row>
    <row r="18" spans="1:13" ht="15.75">
      <c r="B18" s="15"/>
      <c r="C18" s="93"/>
      <c r="D18" s="223"/>
      <c r="E18" s="15"/>
      <c r="F18" s="15"/>
      <c r="G18" s="15"/>
      <c r="H18" s="92"/>
      <c r="I18" s="92"/>
    </row>
    <row r="19" spans="1:13" ht="15.75" customHeight="1">
      <c r="B19" s="15"/>
      <c r="C19" s="95" t="s">
        <v>86</v>
      </c>
      <c r="D19" s="378" t="s">
        <v>204</v>
      </c>
      <c r="E19" s="378"/>
      <c r="F19" s="378"/>
      <c r="G19" s="15"/>
    </row>
    <row r="20" spans="1:13" ht="15.75">
      <c r="C20" s="95" t="s">
        <v>50</v>
      </c>
      <c r="D20" s="363"/>
      <c r="E20" s="363"/>
      <c r="F20" s="363"/>
      <c r="G20" s="15"/>
      <c r="H20" s="15"/>
      <c r="I20" s="15"/>
      <c r="J20"/>
      <c r="K20"/>
      <c r="L20"/>
      <c r="M20"/>
    </row>
    <row r="21" spans="1:13" ht="15.75" customHeight="1">
      <c r="A21" s="15"/>
      <c r="C21" s="95" t="s">
        <v>52</v>
      </c>
      <c r="D21" s="363"/>
      <c r="E21" s="363"/>
      <c r="F21" s="363"/>
      <c r="G21" s="15"/>
      <c r="H21" s="15"/>
      <c r="I21" s="15"/>
      <c r="J21"/>
      <c r="K21"/>
      <c r="L21"/>
      <c r="M21"/>
    </row>
    <row r="22" spans="1:13" ht="15.75" customHeight="1">
      <c r="A22" s="15"/>
      <c r="C22" s="95" t="s">
        <v>54</v>
      </c>
      <c r="D22" s="368"/>
      <c r="E22" s="368"/>
      <c r="F22" s="368"/>
      <c r="G22" s="368"/>
      <c r="H22" s="368"/>
      <c r="I22" s="93"/>
      <c r="J22"/>
      <c r="K22"/>
      <c r="L22"/>
      <c r="M22"/>
    </row>
    <row r="23" spans="1:13" ht="15.75">
      <c r="A23" s="15"/>
      <c r="C23" s="95" t="s">
        <v>213</v>
      </c>
      <c r="D23" s="363"/>
      <c r="E23" s="363"/>
      <c r="F23" s="363"/>
      <c r="G23" s="363"/>
      <c r="H23" s="363"/>
      <c r="J23"/>
      <c r="K23"/>
      <c r="L23"/>
      <c r="M23"/>
    </row>
    <row r="24" spans="1:13" ht="15.75">
      <c r="A24" s="15"/>
      <c r="C24" s="95" t="s">
        <v>214</v>
      </c>
      <c r="D24" s="253"/>
      <c r="E24" s="253"/>
      <c r="F24" s="253"/>
      <c r="G24" s="253"/>
      <c r="H24" s="253"/>
      <c r="J24"/>
      <c r="K24"/>
      <c r="L24"/>
      <c r="M24"/>
    </row>
    <row r="25" spans="1:13" ht="15.75">
      <c r="A25" s="15"/>
      <c r="C25" s="95" t="s">
        <v>259</v>
      </c>
      <c r="D25" s="379"/>
      <c r="E25" s="379"/>
      <c r="F25" s="379"/>
      <c r="G25" s="379"/>
      <c r="H25" s="379"/>
      <c r="J25"/>
      <c r="K25"/>
      <c r="L25"/>
      <c r="M25"/>
    </row>
    <row r="26" spans="1:13" ht="15.75">
      <c r="A26" s="15"/>
      <c r="C26" s="95" t="s">
        <v>202</v>
      </c>
      <c r="D26" s="379"/>
      <c r="E26" s="379"/>
      <c r="F26" s="379"/>
      <c r="G26" s="379"/>
      <c r="H26" s="379"/>
    </row>
    <row r="27" spans="1:13" ht="15.75">
      <c r="A27" s="15"/>
      <c r="C27" s="95" t="s">
        <v>55</v>
      </c>
      <c r="D27" s="363"/>
      <c r="E27" s="363"/>
      <c r="F27" s="363"/>
      <c r="G27" s="363"/>
      <c r="H27" s="363"/>
    </row>
    <row r="28" spans="1:13" ht="15.75">
      <c r="A28" s="15"/>
      <c r="C28" s="92"/>
      <c r="D28" s="92"/>
      <c r="E28" s="15"/>
      <c r="F28" s="15"/>
      <c r="G28" s="15"/>
      <c r="H28" s="15"/>
    </row>
    <row r="29" spans="1:13" ht="15.75">
      <c r="A29" s="15"/>
      <c r="B29" s="34"/>
      <c r="C29" s="221" t="s">
        <v>56</v>
      </c>
      <c r="D29" s="224"/>
      <c r="E29" s="6" t="s">
        <v>57</v>
      </c>
    </row>
    <row r="30" spans="1:13" ht="15.75">
      <c r="A30" s="15"/>
      <c r="B30" s="34"/>
      <c r="C30" s="221" t="s">
        <v>58</v>
      </c>
      <c r="D30" s="225"/>
      <c r="E30" s="6" t="s">
        <v>57</v>
      </c>
    </row>
    <row r="31" spans="1:13">
      <c r="A31" s="15"/>
      <c r="C31" s="56"/>
      <c r="D31" s="4"/>
    </row>
    <row r="32" spans="1:13" ht="15.75">
      <c r="A32" s="15"/>
      <c r="C32" s="95" t="s">
        <v>203</v>
      </c>
      <c r="D32" s="226"/>
      <c r="J32" s="56"/>
    </row>
    <row r="33" spans="3:16" ht="15.75">
      <c r="C33" s="95" t="s">
        <v>87</v>
      </c>
      <c r="D33" s="224"/>
      <c r="E33" s="243" t="s">
        <v>212</v>
      </c>
    </row>
    <row r="35" spans="3:16">
      <c r="P35"/>
    </row>
    <row r="192" spans="1:1">
      <c r="A192"/>
    </row>
    <row r="193" spans="1:1">
      <c r="A193"/>
    </row>
    <row r="194" spans="1:1">
      <c r="A194"/>
    </row>
    <row r="195" spans="1:1">
      <c r="A195"/>
    </row>
  </sheetData>
  <sheetProtection selectLockedCells="1"/>
  <mergeCells count="32">
    <mergeCell ref="D17:E17"/>
    <mergeCell ref="D27:H27"/>
    <mergeCell ref="D19:F19"/>
    <mergeCell ref="D6:G6"/>
    <mergeCell ref="D7:G7"/>
    <mergeCell ref="D8:G8"/>
    <mergeCell ref="D9:G9"/>
    <mergeCell ref="D14:G14"/>
    <mergeCell ref="D10:G10"/>
    <mergeCell ref="D11:G11"/>
    <mergeCell ref="D23:H23"/>
    <mergeCell ref="D20:F20"/>
    <mergeCell ref="D22:H22"/>
    <mergeCell ref="D21:F21"/>
    <mergeCell ref="D26:H26"/>
    <mergeCell ref="D25:H25"/>
    <mergeCell ref="N9:P9"/>
    <mergeCell ref="N10:P10"/>
    <mergeCell ref="N11:P11"/>
    <mergeCell ref="P13:P14"/>
    <mergeCell ref="J13:O14"/>
    <mergeCell ref="K9:M9"/>
    <mergeCell ref="K10:M10"/>
    <mergeCell ref="K11:M11"/>
    <mergeCell ref="N8:P8"/>
    <mergeCell ref="D5:G5"/>
    <mergeCell ref="K5:P5"/>
    <mergeCell ref="K6:M6"/>
    <mergeCell ref="N6:P6"/>
    <mergeCell ref="N7:P7"/>
    <mergeCell ref="K7:M7"/>
    <mergeCell ref="K8:M8"/>
  </mergeCells>
  <phoneticPr fontId="3" type="noConversion"/>
  <conditionalFormatting sqref="D29:D30 D33">
    <cfRule type="expression" dxfId="7" priority="2" stopIfTrue="1">
      <formula>$D$19&lt;&gt;"PPA"</formula>
    </cfRule>
  </conditionalFormatting>
  <dataValidations count="6">
    <dataValidation type="list" allowBlank="1" showInputMessage="1" showErrorMessage="1" sqref="P13:P14">
      <formula1>"Yes,No"</formula1>
    </dataValidation>
    <dataValidation type="list" allowBlank="1" showInputMessage="1" showErrorMessage="1" sqref="D21">
      <formula1>"New Facility,Repower,Upgrade,Extension of existing agreement"</formula1>
    </dataValidation>
    <dataValidation type="list" allowBlank="1" showInputMessage="1" showErrorMessage="1" sqref="D19:F19">
      <formula1>"PPA"</formula1>
    </dataValidation>
    <dataValidation type="list" allowBlank="1" showInputMessage="1" showErrorMessage="1" sqref="D20:F20">
      <formula1>"Biogas/Landfill Gas,Biomass,Geothermal,Solar PV,Solar Thermal,Wind,Small Hydro,Hybrid"</formula1>
    </dataValidation>
    <dataValidation type="list" allowBlank="1" showInputMessage="1" showErrorMessage="1" sqref="D26:H26">
      <formula1>"Full Deliverability,Energy Only"</formula1>
    </dataValidation>
    <dataValidation type="list" allowBlank="1" showInputMessage="1" showErrorMessage="1" sqref="D25:H25">
      <formula1>"CAISO (SDG&amp;E),CAISO (SCE),CAISO (PG&amp;E),CAISO (Other),Other California Balancing Authority,Non-California Balancing Authority"</formula1>
    </dataValidation>
  </dataValidations>
  <pageMargins left="0.75" right="0.75" top="1" bottom="1" header="0.5" footer="0.5"/>
  <pageSetup paperSize="17" scale="9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5"/>
  <dimension ref="A1:AH256"/>
  <sheetViews>
    <sheetView showGridLines="0" zoomScale="85" zoomScaleNormal="85" zoomScaleSheetLayoutView="70" workbookViewId="0">
      <selection activeCell="P27" sqref="P27:Q27"/>
    </sheetView>
  </sheetViews>
  <sheetFormatPr defaultColWidth="9.140625" defaultRowHeight="12.75"/>
  <cols>
    <col min="1" max="10" width="12.7109375" style="6" customWidth="1"/>
    <col min="11" max="13" width="13.28515625" style="6" customWidth="1"/>
    <col min="14" max="15" width="13.85546875" style="6" customWidth="1"/>
    <col min="16" max="17" width="12.5703125" style="6" customWidth="1"/>
    <col min="18" max="18" width="13.28515625" style="6" customWidth="1"/>
    <col min="19" max="27" width="12.7109375" style="6" customWidth="1"/>
    <col min="28" max="28" width="11.140625" style="6" customWidth="1"/>
    <col min="29" max="29" width="13.28515625" style="6" customWidth="1"/>
    <col min="30" max="16384" width="9.140625" style="6"/>
  </cols>
  <sheetData>
    <row r="1" spans="1:27" ht="19.5">
      <c r="A1" s="1" t="s">
        <v>208</v>
      </c>
      <c r="B1" s="2"/>
      <c r="C1" s="2"/>
      <c r="D1" s="2"/>
      <c r="E1" s="2"/>
      <c r="F1" s="2"/>
      <c r="G1" s="2"/>
      <c r="H1" s="2"/>
      <c r="I1" s="2"/>
      <c r="J1" s="2"/>
      <c r="K1" s="2"/>
      <c r="L1" s="2"/>
      <c r="M1" s="2"/>
      <c r="N1" s="2"/>
      <c r="O1" s="2"/>
      <c r="P1" s="2"/>
      <c r="Q1" s="2"/>
      <c r="R1" s="2"/>
      <c r="S1" s="2"/>
      <c r="T1" s="2"/>
      <c r="U1" s="2"/>
      <c r="V1" s="2"/>
      <c r="W1" s="2"/>
      <c r="X1" s="2"/>
      <c r="Y1" s="4"/>
      <c r="Z1" s="3"/>
      <c r="AA1" s="5" t="s">
        <v>59</v>
      </c>
    </row>
    <row r="2" spans="1:27" ht="19.5">
      <c r="A2" s="99" t="s">
        <v>60</v>
      </c>
      <c r="B2" s="8"/>
      <c r="C2" s="8"/>
      <c r="D2" s="8"/>
      <c r="E2" s="8"/>
      <c r="F2" s="8"/>
      <c r="G2" s="8"/>
      <c r="H2" s="8"/>
      <c r="I2" s="8"/>
      <c r="J2" s="8"/>
      <c r="K2" s="8"/>
      <c r="L2" s="9"/>
      <c r="M2" s="9"/>
      <c r="N2" s="9"/>
      <c r="O2" s="9"/>
      <c r="P2" s="9"/>
      <c r="Q2" s="9"/>
      <c r="R2" s="9"/>
      <c r="S2" s="9"/>
      <c r="T2" s="9"/>
      <c r="U2" s="9"/>
      <c r="V2" s="9"/>
      <c r="W2" s="9"/>
      <c r="X2" s="9"/>
      <c r="Y2" s="9"/>
      <c r="Z2" s="9"/>
      <c r="AA2" s="10"/>
    </row>
    <row r="3" spans="1:27" ht="15.75">
      <c r="A3" s="91"/>
      <c r="B3" s="92"/>
      <c r="C3" s="92"/>
      <c r="D3" s="92"/>
      <c r="E3" s="92"/>
      <c r="F3" s="92"/>
      <c r="G3" s="92"/>
      <c r="H3" s="92"/>
      <c r="I3" s="92"/>
      <c r="J3" s="92"/>
      <c r="K3" s="92"/>
      <c r="L3" s="15"/>
      <c r="M3" s="15"/>
      <c r="N3" s="15"/>
      <c r="O3" s="15"/>
      <c r="P3" s="15"/>
      <c r="Q3" s="15"/>
      <c r="R3" s="15"/>
      <c r="S3" s="15"/>
      <c r="T3" s="15"/>
      <c r="U3" s="15"/>
      <c r="V3" s="15"/>
      <c r="W3" s="15"/>
      <c r="X3" s="15"/>
      <c r="Y3" s="15"/>
      <c r="Z3" s="15"/>
      <c r="AA3" s="93"/>
    </row>
    <row r="4" spans="1:27" ht="15.75">
      <c r="A4" s="91"/>
      <c r="B4" s="92"/>
      <c r="C4" s="92"/>
      <c r="D4" s="92"/>
      <c r="E4" s="92"/>
      <c r="F4" s="92"/>
      <c r="G4" s="92"/>
      <c r="H4" s="92"/>
      <c r="I4" s="92"/>
      <c r="J4" s="92"/>
      <c r="K4" s="92"/>
      <c r="L4" s="15"/>
      <c r="M4" s="15"/>
      <c r="N4" s="15"/>
      <c r="O4" s="15"/>
      <c r="P4" s="15"/>
      <c r="Q4" s="15"/>
      <c r="R4" s="15"/>
      <c r="S4" s="15"/>
      <c r="T4" s="15"/>
      <c r="U4" s="15"/>
      <c r="V4" s="15"/>
      <c r="W4" s="15"/>
      <c r="X4" s="15"/>
      <c r="Y4" s="15"/>
      <c r="Z4" s="15"/>
      <c r="AA4" s="93"/>
    </row>
    <row r="6" spans="1:27" ht="15.75">
      <c r="A6" s="100"/>
      <c r="B6" s="101" t="s">
        <v>2</v>
      </c>
      <c r="C6" s="13"/>
      <c r="D6" s="12"/>
      <c r="E6" s="13"/>
      <c r="F6" s="13"/>
      <c r="G6" s="13"/>
      <c r="H6" s="13"/>
      <c r="I6" s="13"/>
      <c r="J6" s="102"/>
      <c r="L6" s="103" t="s">
        <v>61</v>
      </c>
      <c r="M6" s="104"/>
      <c r="N6" s="104"/>
      <c r="O6" s="104"/>
      <c r="P6" s="104"/>
      <c r="Q6" s="104"/>
      <c r="R6" s="104"/>
      <c r="T6" s="103" t="s">
        <v>62</v>
      </c>
      <c r="U6" s="105"/>
      <c r="V6" s="105"/>
      <c r="W6" s="105"/>
      <c r="X6" s="105"/>
      <c r="Y6" s="105"/>
      <c r="Z6" s="105"/>
    </row>
    <row r="7" spans="1:27">
      <c r="A7" s="14"/>
      <c r="H7" s="15"/>
      <c r="I7" s="15"/>
      <c r="J7" s="16"/>
      <c r="L7" s="446"/>
      <c r="M7" s="446"/>
      <c r="N7" s="446"/>
      <c r="O7" s="446"/>
      <c r="P7" s="446"/>
      <c r="Q7" s="446"/>
      <c r="R7" s="446"/>
    </row>
    <row r="8" spans="1:27" ht="15.75">
      <c r="A8" s="106" t="s">
        <v>63</v>
      </c>
      <c r="B8" s="17" t="s">
        <v>64</v>
      </c>
      <c r="C8" s="15"/>
      <c r="D8" s="17"/>
      <c r="E8" s="15"/>
      <c r="F8" s="15"/>
      <c r="G8" s="15"/>
      <c r="H8" s="15"/>
      <c r="I8" s="15"/>
      <c r="J8" s="16"/>
      <c r="L8" s="447"/>
      <c r="M8" s="447"/>
      <c r="N8" s="447"/>
      <c r="O8" s="447"/>
      <c r="P8" s="447"/>
      <c r="Q8" s="447"/>
      <c r="R8" s="447"/>
      <c r="T8" s="107" t="s">
        <v>65</v>
      </c>
      <c r="U8" s="107"/>
      <c r="V8" s="107"/>
      <c r="W8" s="107"/>
      <c r="X8" s="107"/>
      <c r="Y8" s="107"/>
      <c r="Z8" s="107"/>
      <c r="AA8" s="15"/>
    </row>
    <row r="9" spans="1:27" ht="15.75">
      <c r="A9" s="108" t="s">
        <v>66</v>
      </c>
      <c r="B9" s="109" t="s">
        <v>67</v>
      </c>
      <c r="C9" s="15"/>
      <c r="D9" s="17"/>
      <c r="E9" s="15"/>
      <c r="F9" s="15"/>
      <c r="G9" s="15"/>
      <c r="H9" s="15"/>
      <c r="I9" s="15"/>
      <c r="J9" s="16"/>
      <c r="L9" s="447"/>
      <c r="M9" s="447"/>
      <c r="N9" s="447"/>
      <c r="O9" s="447"/>
      <c r="P9" s="447"/>
      <c r="Q9" s="447"/>
      <c r="R9" s="447"/>
      <c r="T9" s="107"/>
      <c r="U9" s="107"/>
      <c r="V9" s="107"/>
      <c r="W9" s="107"/>
      <c r="X9" s="107"/>
      <c r="Y9" s="107"/>
      <c r="Z9" s="107"/>
      <c r="AA9" s="15"/>
    </row>
    <row r="10" spans="1:27" ht="15.75">
      <c r="A10" s="108" t="s">
        <v>68</v>
      </c>
      <c r="B10" s="17" t="s">
        <v>268</v>
      </c>
      <c r="C10" s="15"/>
      <c r="D10" s="15"/>
      <c r="E10" s="15"/>
      <c r="F10" s="15"/>
      <c r="G10" s="15"/>
      <c r="H10" s="15"/>
      <c r="I10" s="15"/>
      <c r="J10" s="16"/>
      <c r="L10" s="447"/>
      <c r="M10" s="447"/>
      <c r="N10" s="447"/>
      <c r="O10" s="447"/>
      <c r="P10" s="447"/>
      <c r="Q10" s="447"/>
      <c r="R10" s="447"/>
      <c r="T10" s="107"/>
      <c r="U10" s="107"/>
      <c r="V10" s="107"/>
      <c r="W10" s="93" t="s">
        <v>69</v>
      </c>
      <c r="X10" s="248"/>
      <c r="Y10" s="107" t="s">
        <v>70</v>
      </c>
      <c r="Z10" s="107"/>
      <c r="AA10" s="15"/>
    </row>
    <row r="11" spans="1:27" ht="15.75">
      <c r="A11" s="108" t="s">
        <v>71</v>
      </c>
      <c r="B11" s="423" t="s">
        <v>72</v>
      </c>
      <c r="C11" s="423"/>
      <c r="D11" s="423"/>
      <c r="E11" s="423"/>
      <c r="F11" s="423"/>
      <c r="G11" s="423"/>
      <c r="H11" s="423"/>
      <c r="I11" s="423"/>
      <c r="J11" s="424"/>
      <c r="L11" s="447"/>
      <c r="M11" s="447"/>
      <c r="N11" s="447"/>
      <c r="O11" s="447"/>
      <c r="P11" s="447"/>
      <c r="Q11" s="447"/>
      <c r="R11" s="447"/>
      <c r="T11" s="107"/>
      <c r="U11" s="107"/>
      <c r="V11" s="107"/>
      <c r="W11" s="93" t="s">
        <v>73</v>
      </c>
      <c r="X11" s="250"/>
      <c r="Y11" s="107" t="s">
        <v>57</v>
      </c>
      <c r="Z11" s="107"/>
      <c r="AA11" s="15"/>
    </row>
    <row r="12" spans="1:27" ht="15.75">
      <c r="A12" s="18"/>
      <c r="B12" s="425"/>
      <c r="C12" s="425"/>
      <c r="D12" s="425"/>
      <c r="E12" s="425"/>
      <c r="F12" s="425"/>
      <c r="G12" s="425"/>
      <c r="H12" s="425"/>
      <c r="I12" s="425"/>
      <c r="J12" s="426"/>
      <c r="L12" s="4"/>
      <c r="M12" s="4"/>
      <c r="N12" s="4"/>
      <c r="O12" s="4"/>
      <c r="P12" s="111"/>
      <c r="Q12" s="4"/>
      <c r="R12" s="4"/>
      <c r="T12" s="107"/>
      <c r="U12" s="107"/>
      <c r="V12" s="107"/>
      <c r="W12" s="93" t="s">
        <v>74</v>
      </c>
      <c r="X12" s="250"/>
      <c r="Y12" s="107" t="s">
        <v>75</v>
      </c>
      <c r="Z12" s="107"/>
      <c r="AA12" s="15"/>
    </row>
    <row r="13" spans="1:27" ht="15.75">
      <c r="L13" s="15"/>
      <c r="M13" s="15"/>
      <c r="N13" s="15"/>
      <c r="O13" s="15"/>
      <c r="P13" s="98"/>
      <c r="Q13" s="15"/>
      <c r="R13" s="15"/>
      <c r="T13" s="107"/>
      <c r="U13" s="107"/>
      <c r="V13" s="107"/>
      <c r="W13" s="93"/>
      <c r="X13" s="112"/>
      <c r="Y13" s="107"/>
      <c r="Z13" s="107"/>
      <c r="AA13" s="15"/>
    </row>
    <row r="14" spans="1:27" ht="15.75">
      <c r="B14" s="113"/>
      <c r="L14" s="15"/>
      <c r="M14" s="15"/>
      <c r="N14" s="15"/>
      <c r="O14" s="15"/>
      <c r="P14" s="98"/>
      <c r="Q14" s="15"/>
      <c r="R14" s="15"/>
      <c r="T14" s="107"/>
      <c r="U14" s="107"/>
      <c r="V14" s="107"/>
      <c r="W14" s="93" t="s">
        <v>76</v>
      </c>
      <c r="X14" s="248"/>
      <c r="Y14" s="107" t="s">
        <v>77</v>
      </c>
      <c r="Z14" s="107"/>
      <c r="AA14" s="15"/>
    </row>
    <row r="15" spans="1:27" ht="15.75">
      <c r="B15" s="113"/>
      <c r="L15" s="15"/>
      <c r="M15" s="15"/>
      <c r="N15" s="15"/>
      <c r="O15" s="15"/>
      <c r="P15" s="15"/>
      <c r="Q15" s="15"/>
      <c r="R15" s="15"/>
      <c r="U15" s="107"/>
      <c r="V15" s="107"/>
      <c r="W15" s="93" t="s">
        <v>78</v>
      </c>
      <c r="X15" s="250"/>
      <c r="Y15" s="107" t="s">
        <v>79</v>
      </c>
      <c r="Z15" s="107"/>
      <c r="AA15" s="15"/>
    </row>
    <row r="16" spans="1:27" ht="15.75">
      <c r="A16" s="114" t="s">
        <v>80</v>
      </c>
      <c r="B16" s="115"/>
      <c r="C16" s="115"/>
      <c r="D16" s="115"/>
      <c r="E16" s="115"/>
      <c r="F16" s="115"/>
      <c r="G16" s="115"/>
      <c r="H16" s="115"/>
      <c r="I16" s="115"/>
      <c r="J16" s="115"/>
      <c r="L16" s="103" t="s">
        <v>81</v>
      </c>
      <c r="M16" s="104"/>
      <c r="N16" s="104"/>
      <c r="O16" s="104"/>
      <c r="P16" s="104"/>
      <c r="Q16" s="104"/>
      <c r="R16" s="104"/>
      <c r="U16" s="107"/>
      <c r="V16" s="107"/>
      <c r="W16" s="93" t="s">
        <v>82</v>
      </c>
      <c r="X16" s="250"/>
      <c r="Y16" s="107" t="s">
        <v>79</v>
      </c>
      <c r="Z16" s="107"/>
      <c r="AA16" s="15"/>
    </row>
    <row r="17" spans="1:27" ht="15.75">
      <c r="L17" s="251"/>
      <c r="M17" s="251"/>
      <c r="N17" s="251"/>
      <c r="O17" s="251"/>
      <c r="P17" s="251"/>
      <c r="Q17" s="251"/>
      <c r="R17" s="251"/>
      <c r="U17" s="107"/>
      <c r="V17" s="107"/>
      <c r="W17" s="93" t="s">
        <v>83</v>
      </c>
      <c r="X17" s="250"/>
      <c r="Y17" s="107" t="s">
        <v>84</v>
      </c>
      <c r="Z17" s="107"/>
      <c r="AA17" s="15"/>
    </row>
    <row r="18" spans="1:27" ht="15.75">
      <c r="B18" s="95" t="s">
        <v>48</v>
      </c>
      <c r="C18" s="96" t="str">
        <f>IF('PROJECT INFORMATION'!D14="","",'PROJECT INFORMATION'!D14)</f>
        <v/>
      </c>
      <c r="D18" s="96"/>
      <c r="E18" s="96"/>
      <c r="F18" s="97"/>
      <c r="L18" s="252"/>
      <c r="M18" s="252"/>
      <c r="N18" s="252"/>
      <c r="O18" s="252"/>
      <c r="P18" s="252"/>
      <c r="Q18" s="252"/>
      <c r="R18" s="252"/>
      <c r="U18" s="107"/>
      <c r="V18" s="107"/>
      <c r="W18" s="93"/>
      <c r="X18" s="250"/>
      <c r="Y18" s="107" t="s">
        <v>85</v>
      </c>
      <c r="Z18" s="107"/>
      <c r="AA18" s="15"/>
    </row>
    <row r="19" spans="1:27" ht="15.75">
      <c r="B19" s="95" t="s">
        <v>49</v>
      </c>
      <c r="C19" s="96" t="str">
        <f>IF('PROJECT INFORMATION'!D17="","",'PROJECT INFORMATION'!D17)</f>
        <v/>
      </c>
      <c r="D19" s="96"/>
      <c r="E19" s="96"/>
      <c r="F19" s="97"/>
      <c r="L19" s="252"/>
      <c r="M19" s="252"/>
      <c r="N19" s="252"/>
      <c r="O19" s="252"/>
      <c r="P19" s="253"/>
      <c r="Q19" s="252"/>
      <c r="R19" s="252"/>
      <c r="AA19" s="15"/>
    </row>
    <row r="20" spans="1:27" ht="15.75">
      <c r="B20" s="95" t="s">
        <v>253</v>
      </c>
      <c r="C20" s="406"/>
      <c r="D20" s="406"/>
      <c r="E20" s="406"/>
      <c r="F20" s="97"/>
      <c r="G20" s="116"/>
      <c r="H20" s="116"/>
      <c r="L20" s="252"/>
      <c r="M20" s="252"/>
      <c r="N20" s="252"/>
      <c r="O20" s="252"/>
      <c r="P20" s="252"/>
      <c r="Q20" s="252"/>
      <c r="R20" s="252"/>
      <c r="T20" s="107"/>
      <c r="AA20" s="15"/>
    </row>
    <row r="21" spans="1:27" ht="15.75">
      <c r="A21"/>
      <c r="B21"/>
      <c r="C21" s="406"/>
      <c r="D21" s="406"/>
      <c r="E21" s="406"/>
      <c r="F21"/>
      <c r="G21"/>
      <c r="H21"/>
      <c r="I21"/>
      <c r="J21"/>
      <c r="L21" s="252"/>
      <c r="M21" s="252"/>
      <c r="N21" s="252"/>
      <c r="O21" s="252"/>
      <c r="P21" s="253"/>
      <c r="Q21" s="252"/>
      <c r="R21" s="252"/>
      <c r="T21" s="107"/>
      <c r="AA21" s="15"/>
    </row>
    <row r="22" spans="1:27" ht="15.75" customHeight="1">
      <c r="B22" s="95" t="s">
        <v>86</v>
      </c>
      <c r="C22" s="427" t="str">
        <f>'PROJECT INFORMATION'!D19</f>
        <v>PPA</v>
      </c>
      <c r="D22" s="427"/>
      <c r="E22" s="427"/>
      <c r="F22" s="222"/>
      <c r="G22" s="222"/>
      <c r="H22" s="222"/>
    </row>
    <row r="23" spans="1:27" ht="15.75">
      <c r="B23" s="95" t="s">
        <v>87</v>
      </c>
      <c r="C23" s="9">
        <f>'PROJECT INFORMATION'!D33</f>
        <v>0</v>
      </c>
      <c r="D23" s="244" t="s">
        <v>207</v>
      </c>
      <c r="E23"/>
      <c r="F23"/>
      <c r="G23"/>
      <c r="H23"/>
      <c r="I23"/>
      <c r="J23"/>
      <c r="K23" s="116"/>
    </row>
    <row r="24" spans="1:27" ht="15.75">
      <c r="F24" s="116"/>
      <c r="G24" s="116"/>
      <c r="H24" s="116"/>
      <c r="K24" s="116"/>
    </row>
    <row r="25" spans="1:27" ht="16.5" thickBot="1">
      <c r="B25" s="116"/>
      <c r="C25" s="116"/>
      <c r="D25" s="95" t="s">
        <v>88</v>
      </c>
      <c r="E25" s="248"/>
      <c r="F25" s="117" t="s">
        <v>89</v>
      </c>
      <c r="G25" s="116"/>
      <c r="H25" s="116"/>
      <c r="I25" s="116"/>
      <c r="J25" s="116"/>
    </row>
    <row r="26" spans="1:27" ht="15.75">
      <c r="B26" s="445" t="s">
        <v>252</v>
      </c>
      <c r="C26" s="445"/>
      <c r="D26" s="445"/>
      <c r="E26" s="249"/>
      <c r="F26" s="117" t="s">
        <v>90</v>
      </c>
      <c r="G26" s="116"/>
      <c r="H26" s="116"/>
      <c r="I26" s="116"/>
      <c r="J26" s="116"/>
      <c r="N26" s="396" t="s">
        <v>262</v>
      </c>
      <c r="O26" s="397"/>
      <c r="P26" s="419">
        <f>'PROJECT INFORMATION'!D26</f>
        <v>0</v>
      </c>
      <c r="Q26" s="420"/>
    </row>
    <row r="27" spans="1:27" ht="15.75">
      <c r="B27" s="118"/>
      <c r="C27" s="118"/>
      <c r="D27" s="118"/>
      <c r="E27" s="250"/>
      <c r="F27" s="117" t="s">
        <v>91</v>
      </c>
      <c r="G27" s="116"/>
      <c r="H27" s="116"/>
      <c r="I27" s="116"/>
      <c r="J27" s="116"/>
      <c r="N27" s="392" t="s">
        <v>258</v>
      </c>
      <c r="O27" s="393"/>
      <c r="P27" s="394" t="e">
        <f ca="1">'Deliverability Calculation'!AM93</f>
        <v>#DIV/0!</v>
      </c>
      <c r="Q27" s="395"/>
      <c r="R27" s="243" t="s">
        <v>251</v>
      </c>
    </row>
    <row r="28" spans="1:27" ht="15.75">
      <c r="B28" s="116"/>
      <c r="C28" s="116"/>
      <c r="D28" s="116"/>
      <c r="E28" s="250"/>
      <c r="F28" s="117" t="s">
        <v>92</v>
      </c>
      <c r="G28" s="116"/>
      <c r="H28" s="116"/>
      <c r="I28" s="116"/>
      <c r="J28" s="116"/>
      <c r="N28" s="388" t="s">
        <v>266</v>
      </c>
      <c r="O28" s="389"/>
      <c r="P28" s="460" t="e">
        <f ca="1">('Deliverability Calculation'!AM53*1000/'Deliverability Calculation'!AL53)-P29</f>
        <v>#DIV/0!</v>
      </c>
      <c r="Q28" s="402"/>
      <c r="R28" s="243" t="s">
        <v>251</v>
      </c>
    </row>
    <row r="29" spans="1:27" ht="16.5" thickBot="1">
      <c r="B29" s="116"/>
      <c r="C29" s="116"/>
      <c r="D29" s="116"/>
      <c r="E29" s="250"/>
      <c r="F29" s="117" t="s">
        <v>93</v>
      </c>
      <c r="G29" s="110"/>
      <c r="H29" s="110"/>
      <c r="I29" s="110"/>
      <c r="J29" s="110"/>
      <c r="N29" s="356"/>
      <c r="O29" s="357" t="s">
        <v>267</v>
      </c>
      <c r="P29" s="417" t="e">
        <f ca="1">IF(P35="Local",'Deliverability Calculation'!AM93,'Deliverability Calculation'!AM93*0.6)*(P35&lt;&gt;"None")*(P26&lt;&gt;"Energy Only")</f>
        <v>#DIV/0!</v>
      </c>
      <c r="Q29" s="418"/>
      <c r="R29" s="243" t="s">
        <v>251</v>
      </c>
    </row>
    <row r="30" spans="1:27" s="119" customFormat="1" ht="33" customHeight="1" thickBot="1">
      <c r="A30" s="6"/>
      <c r="B30" s="95" t="s">
        <v>269</v>
      </c>
      <c r="C30" s="414" t="str">
        <f>IF('PROJECT INFORMATION'!D20="","",'PROJECT INFORMATION'!D20)</f>
        <v/>
      </c>
      <c r="D30" s="414"/>
      <c r="E30" s="6"/>
      <c r="F30" s="15"/>
      <c r="G30" s="15"/>
      <c r="H30" s="15"/>
      <c r="I30" s="6"/>
      <c r="J30" s="6"/>
      <c r="K30"/>
      <c r="L30"/>
      <c r="M30"/>
      <c r="N30" s="349"/>
      <c r="O30" s="350"/>
      <c r="P30" s="405"/>
      <c r="Q30" s="405"/>
    </row>
    <row r="31" spans="1:27" ht="15.75">
      <c r="A31" s="119"/>
      <c r="B31" s="120" t="s">
        <v>94</v>
      </c>
      <c r="C31" s="409"/>
      <c r="D31" s="409"/>
      <c r="E31"/>
      <c r="F31"/>
      <c r="G31"/>
      <c r="H31"/>
      <c r="I31" s="443" t="s">
        <v>247</v>
      </c>
      <c r="J31" s="444"/>
      <c r="K31" s="444"/>
      <c r="L31" s="398">
        <f>SUM(AA43:AA72)</f>
        <v>0</v>
      </c>
      <c r="M31" s="399"/>
      <c r="N31" s="390" t="s">
        <v>256</v>
      </c>
      <c r="O31" s="391"/>
      <c r="P31" s="398">
        <f>IF($C$31="As-Available",60,90)*1000*MAX($D$43:$D$72)</f>
        <v>0</v>
      </c>
      <c r="Q31" s="399"/>
    </row>
    <row r="32" spans="1:27" ht="16.5" thickBot="1">
      <c r="B32" s="95" t="s">
        <v>95</v>
      </c>
      <c r="C32" s="406"/>
      <c r="D32" s="406"/>
      <c r="E32"/>
      <c r="F32"/>
      <c r="G32"/>
      <c r="H32"/>
      <c r="I32" s="441" t="s">
        <v>248</v>
      </c>
      <c r="J32" s="442"/>
      <c r="K32" s="442"/>
      <c r="L32" s="410">
        <f>NPV(0.084,AA43:AA72)</f>
        <v>0</v>
      </c>
      <c r="M32" s="411"/>
      <c r="N32" s="403" t="s">
        <v>257</v>
      </c>
      <c r="O32" s="404"/>
      <c r="P32" s="400">
        <f>0.05*$L$31</f>
        <v>0</v>
      </c>
      <c r="Q32" s="401"/>
    </row>
    <row r="33" spans="1:34" ht="15">
      <c r="F33" s="98"/>
      <c r="I33" s="441" t="s">
        <v>255</v>
      </c>
      <c r="J33" s="442"/>
      <c r="K33" s="442"/>
      <c r="L33" s="412">
        <f>NPV(0.084,J43:J72)</f>
        <v>0</v>
      </c>
      <c r="M33" s="413"/>
      <c r="N33" s="384" t="s">
        <v>261</v>
      </c>
      <c r="O33" s="385"/>
      <c r="P33" s="380" t="str">
        <f>IF('PROJECT INFORMATION'!D25="","",'PROJECT INFORMATION'!D25)</f>
        <v/>
      </c>
      <c r="Q33" s="381"/>
    </row>
    <row r="34" spans="1:34" ht="15">
      <c r="A34" s="243" t="s">
        <v>96</v>
      </c>
      <c r="I34" s="441" t="s">
        <v>249</v>
      </c>
      <c r="J34" s="442"/>
      <c r="K34" s="442"/>
      <c r="L34" s="410" t="e">
        <f>-L32/PV(0.084,C23,1)</f>
        <v>#DIV/0!</v>
      </c>
      <c r="M34" s="411"/>
      <c r="N34" s="386"/>
      <c r="O34" s="387"/>
      <c r="P34" s="382"/>
      <c r="Q34" s="383"/>
    </row>
    <row r="35" spans="1:34" ht="15.75" thickBot="1">
      <c r="A35" s="243" t="s">
        <v>97</v>
      </c>
      <c r="I35" s="441" t="s">
        <v>254</v>
      </c>
      <c r="J35" s="442"/>
      <c r="K35" s="442"/>
      <c r="L35" s="412" t="e">
        <f>-L33/PV(0.084,C23,1)</f>
        <v>#DIV/0!</v>
      </c>
      <c r="M35" s="413"/>
      <c r="N35" s="388" t="s">
        <v>263</v>
      </c>
      <c r="O35" s="389"/>
      <c r="P35" s="421" t="str">
        <f>IF(P33="","",IF(P33="CAISO (SDG&amp;E)","Local",IF(LEFT(P33,4)="Non-","None","System")))</f>
        <v/>
      </c>
      <c r="Q35" s="422"/>
    </row>
    <row r="36" spans="1:34" ht="16.5" customHeight="1" thickBot="1">
      <c r="A36" s="243" t="s">
        <v>270</v>
      </c>
      <c r="I36" s="439" t="s">
        <v>250</v>
      </c>
      <c r="J36" s="440"/>
      <c r="K36" s="440"/>
      <c r="L36" s="351" t="e">
        <f>L34/L35</f>
        <v>#DIV/0!</v>
      </c>
      <c r="M36" s="352" t="s">
        <v>251</v>
      </c>
      <c r="N36" s="415" t="s">
        <v>265</v>
      </c>
      <c r="O36" s="416"/>
      <c r="P36" s="354" t="e">
        <f ca="1">P28+P29-L36-P27</f>
        <v>#DIV/0!</v>
      </c>
      <c r="Q36" s="353" t="s">
        <v>251</v>
      </c>
      <c r="S36" s="123"/>
      <c r="T36" s="123"/>
      <c r="U36" s="123"/>
      <c r="V36" s="123"/>
      <c r="W36" s="123"/>
      <c r="X36" s="123"/>
      <c r="Y36" s="123"/>
      <c r="Z36" s="123"/>
      <c r="AA36" s="123"/>
    </row>
    <row r="37" spans="1:34" ht="57" customHeight="1" thickBot="1">
      <c r="A37" s="257"/>
      <c r="B37" s="257"/>
      <c r="C37" s="257"/>
      <c r="D37" s="257"/>
      <c r="E37"/>
      <c r="F37"/>
      <c r="G37" s="257"/>
      <c r="H37" s="257"/>
      <c r="I37" s="257"/>
      <c r="J37" s="257"/>
      <c r="K37" s="257"/>
      <c r="M37" s="355"/>
      <c r="S37" s="428" t="s">
        <v>98</v>
      </c>
      <c r="T37" s="429"/>
      <c r="U37" s="429"/>
      <c r="V37" s="429"/>
      <c r="W37" s="429"/>
      <c r="X37" s="429"/>
      <c r="Y37" s="429"/>
      <c r="Z37" s="429"/>
      <c r="AA37" s="430"/>
    </row>
    <row r="38" spans="1:34" ht="28.5" customHeight="1" thickBot="1">
      <c r="A38" s="122"/>
      <c r="B38" s="122"/>
      <c r="C38" s="122"/>
      <c r="D38" s="122"/>
      <c r="E38"/>
      <c r="F38"/>
      <c r="G38" s="122"/>
      <c r="H38" s="122"/>
      <c r="S38" s="434" t="s">
        <v>99</v>
      </c>
      <c r="T38" s="435"/>
      <c r="U38" s="436" t="str">
        <f>IF(S38="TOD Pricing", "-------&gt; Prices for delivery periods adjusted per SDGE factors","-------&gt; Prices are not adjusted; all energy delivered at same price")</f>
        <v>-------&gt; Prices for delivery periods adjusted per SDGE factors</v>
      </c>
      <c r="V38" s="437"/>
      <c r="W38" s="437"/>
      <c r="X38" s="437"/>
      <c r="Y38" s="437"/>
      <c r="Z38" s="437"/>
      <c r="AA38" s="438"/>
    </row>
    <row r="39" spans="1:34" ht="28.5" customHeight="1" thickBot="1">
      <c r="A39" s="122"/>
      <c r="B39" s="122"/>
      <c r="C39" s="122"/>
      <c r="D39" s="122"/>
      <c r="E39" s="262"/>
      <c r="F39" s="262"/>
      <c r="G39" s="122"/>
      <c r="H39" s="122"/>
      <c r="I39" s="263"/>
      <c r="J39" s="264"/>
      <c r="K39" s="264"/>
      <c r="L39" s="264"/>
      <c r="M39" s="264"/>
      <c r="N39" s="264"/>
      <c r="O39" s="264"/>
      <c r="P39" s="264"/>
      <c r="S39" s="407" t="s">
        <v>219</v>
      </c>
      <c r="T39" s="408"/>
      <c r="U39" s="127" t="s">
        <v>144</v>
      </c>
      <c r="V39" s="129" t="s">
        <v>135</v>
      </c>
      <c r="W39" s="129" t="s">
        <v>145</v>
      </c>
      <c r="X39" s="129" t="s">
        <v>146</v>
      </c>
      <c r="Y39" s="129" t="s">
        <v>147</v>
      </c>
      <c r="Z39" s="129" t="s">
        <v>148</v>
      </c>
      <c r="AA39" s="265"/>
    </row>
    <row r="40" spans="1:34" ht="28.5" customHeight="1" thickBot="1">
      <c r="A40" s="122"/>
      <c r="B40" s="122"/>
      <c r="C40" s="122"/>
      <c r="D40" s="122"/>
      <c r="E40" s="262"/>
      <c r="F40" s="262"/>
      <c r="G40" s="122"/>
      <c r="H40" s="122"/>
      <c r="I40" s="263"/>
      <c r="J40" s="264"/>
      <c r="K40" s="431" t="s">
        <v>264</v>
      </c>
      <c r="L40" s="432"/>
      <c r="M40" s="432"/>
      <c r="N40" s="432"/>
      <c r="O40" s="432"/>
      <c r="P40" s="432"/>
      <c r="Q40" s="432"/>
      <c r="R40" s="433"/>
      <c r="S40" s="407">
        <f>IF(DD_Pricing="TOD Pricing",'PROJECT INFORMATION'!D26,DD_Pricing)</f>
        <v>0</v>
      </c>
      <c r="T40" s="408"/>
      <c r="U40" s="301">
        <f>IF($S40="Full Deliverability",'Deliverability Calculation'!F22,IF(PRICING!S40="Energy Only",'Deliverability Calculation'!F58,1))</f>
        <v>1</v>
      </c>
      <c r="V40" s="300">
        <f>IF($S40="Full Deliverability",'Deliverability Calculation'!P22,IF(PRICING!S40="Energy Only",'Deliverability Calculation'!P58,1))</f>
        <v>1</v>
      </c>
      <c r="W40" s="300">
        <f>IF($S40="Full Deliverability",'Deliverability Calculation'!Z22,IF(PRICING!$S40="Energy Only",'Deliverability Calculation'!Z58,1))</f>
        <v>1</v>
      </c>
      <c r="X40" s="300">
        <f>IF($S40="Full Deliverability",'Deliverability Calculation'!K22,IF(PRICING!S40="Energy Only",'Deliverability Calculation'!K58,1))</f>
        <v>1</v>
      </c>
      <c r="Y40" s="300">
        <f>IF($S40="Full Deliverability",'Deliverability Calculation'!U22,IF(PRICING!$S40="Energy Only",'Deliverability Calculation'!U58,1))</f>
        <v>1</v>
      </c>
      <c r="Z40" s="300">
        <f>IF($S40="Full Deliverability",'Deliverability Calculation'!AE22,IF(PRICING!$S40="Energy Only",'Deliverability Calculation'!AE58,1))</f>
        <v>1</v>
      </c>
      <c r="AA40" s="265"/>
    </row>
    <row r="41" spans="1:34" s="125" customFormat="1" ht="24.6" customHeight="1" thickBot="1">
      <c r="A41" s="124" t="s">
        <v>100</v>
      </c>
      <c r="B41" s="124" t="s">
        <v>101</v>
      </c>
      <c r="C41" s="124" t="s">
        <v>102</v>
      </c>
      <c r="D41" s="124" t="s">
        <v>103</v>
      </c>
      <c r="E41" s="124" t="s">
        <v>104</v>
      </c>
      <c r="F41" s="124" t="s">
        <v>105</v>
      </c>
      <c r="G41" s="124" t="s">
        <v>106</v>
      </c>
      <c r="H41" s="124" t="s">
        <v>107</v>
      </c>
      <c r="I41" s="124" t="s">
        <v>108</v>
      </c>
      <c r="J41" s="124" t="s">
        <v>109</v>
      </c>
      <c r="K41" s="124" t="s">
        <v>110</v>
      </c>
      <c r="L41" s="124" t="s">
        <v>111</v>
      </c>
      <c r="M41" s="124" t="s">
        <v>112</v>
      </c>
      <c r="N41" s="124" t="s">
        <v>113</v>
      </c>
      <c r="O41" s="124" t="s">
        <v>114</v>
      </c>
      <c r="P41" s="124" t="s">
        <v>115</v>
      </c>
      <c r="Q41" s="125" t="s">
        <v>116</v>
      </c>
      <c r="R41" s="125" t="s">
        <v>117</v>
      </c>
      <c r="S41" s="125" t="s">
        <v>118</v>
      </c>
      <c r="T41" s="125" t="s">
        <v>119</v>
      </c>
      <c r="U41" s="125" t="s">
        <v>120</v>
      </c>
      <c r="V41" s="125" t="s">
        <v>121</v>
      </c>
      <c r="W41" s="125" t="s">
        <v>122</v>
      </c>
      <c r="X41" s="125" t="s">
        <v>123</v>
      </c>
      <c r="Y41" s="125" t="s">
        <v>124</v>
      </c>
      <c r="Z41" s="125" t="s">
        <v>125</v>
      </c>
      <c r="AA41" s="125" t="s">
        <v>126</v>
      </c>
      <c r="AB41" s="125" t="s">
        <v>215</v>
      </c>
      <c r="AC41" s="125" t="s">
        <v>216</v>
      </c>
    </row>
    <row r="42" spans="1:34" ht="51.75" customHeight="1">
      <c r="A42" s="126" t="s">
        <v>127</v>
      </c>
      <c r="B42" s="127" t="s">
        <v>128</v>
      </c>
      <c r="C42" s="128" t="s">
        <v>129</v>
      </c>
      <c r="D42" s="261" t="s">
        <v>210</v>
      </c>
      <c r="E42" s="258" t="s">
        <v>217</v>
      </c>
      <c r="F42" s="129" t="s">
        <v>218</v>
      </c>
      <c r="G42" s="129" t="s">
        <v>130</v>
      </c>
      <c r="H42" s="129" t="s">
        <v>131</v>
      </c>
      <c r="I42" s="130" t="s">
        <v>132</v>
      </c>
      <c r="J42" s="130" t="s">
        <v>133</v>
      </c>
      <c r="K42" s="127" t="s">
        <v>134</v>
      </c>
      <c r="L42" s="129" t="s">
        <v>135</v>
      </c>
      <c r="M42" s="129" t="s">
        <v>136</v>
      </c>
      <c r="N42" s="129" t="s">
        <v>137</v>
      </c>
      <c r="O42" s="129" t="s">
        <v>138</v>
      </c>
      <c r="P42" s="129" t="s">
        <v>139</v>
      </c>
      <c r="Q42" s="129" t="s">
        <v>140</v>
      </c>
      <c r="R42" s="128" t="s">
        <v>141</v>
      </c>
      <c r="S42" s="127" t="s">
        <v>142</v>
      </c>
      <c r="T42" s="128" t="s">
        <v>143</v>
      </c>
      <c r="U42" s="127" t="s">
        <v>144</v>
      </c>
      <c r="V42" s="129" t="s">
        <v>135</v>
      </c>
      <c r="W42" s="129" t="s">
        <v>145</v>
      </c>
      <c r="X42" s="129" t="s">
        <v>146</v>
      </c>
      <c r="Y42" s="129" t="s">
        <v>147</v>
      </c>
      <c r="Z42" s="129" t="s">
        <v>148</v>
      </c>
      <c r="AA42" s="129" t="s">
        <v>149</v>
      </c>
      <c r="AB42" s="131" t="s">
        <v>150</v>
      </c>
      <c r="AC42" s="128" t="s">
        <v>151</v>
      </c>
      <c r="AE42" s="246"/>
      <c r="AF42" s="246"/>
    </row>
    <row r="43" spans="1:34">
      <c r="A43" s="132">
        <v>1</v>
      </c>
      <c r="B43" s="212" t="str">
        <f>IF('PROJECT INFORMATION'!D32="",IF('PROJECT INFORMATION'!D32="","",'PROJECT INFORMATION'!D32),'PROJECT INFORMATION'!D32)</f>
        <v/>
      </c>
      <c r="C43" s="213" t="str">
        <f>IF(B43="","",DATE(YEAR(B43)+1,MONTH(B43),DAY(B43))-1)</f>
        <v/>
      </c>
      <c r="D43" s="259"/>
      <c r="E43" s="358"/>
      <c r="F43" s="359"/>
      <c r="G43" s="247"/>
      <c r="H43" s="247"/>
      <c r="I43" s="255"/>
      <c r="J43" s="255"/>
      <c r="K43" s="133">
        <f>J43*'TYPICAL PROFILE'!$J$196</f>
        <v>0</v>
      </c>
      <c r="L43" s="134">
        <f>'TYPICAL PROFILE'!$I$196*PRICING!J43</f>
        <v>0</v>
      </c>
      <c r="M43" s="134">
        <f>'TYPICAL PROFILE'!$H$196*PRICING!J43</f>
        <v>0</v>
      </c>
      <c r="N43" s="135">
        <f>SUM(K43:M43)</f>
        <v>0</v>
      </c>
      <c r="O43" s="136">
        <f>'TYPICAL PROFILE'!$G$196*PRICING!J43</f>
        <v>0</v>
      </c>
      <c r="P43" s="134">
        <f>'TYPICAL PROFILE'!$F$196*PRICING!J43</f>
        <v>0</v>
      </c>
      <c r="Q43" s="134">
        <f>'TYPICAL PROFILE'!$E$196*PRICING!J43</f>
        <v>0</v>
      </c>
      <c r="R43" s="137">
        <f>SUM(O43:Q43)</f>
        <v>0</v>
      </c>
      <c r="S43" s="176">
        <f t="shared" ref="S43:S72" si="0">R43+N43</f>
        <v>0</v>
      </c>
      <c r="T43" s="138">
        <f t="shared" ref="T43:T72" si="1">IF(D43&gt;0,S43/(8760*D43),0)</f>
        <v>0</v>
      </c>
      <c r="U43" s="139">
        <f>$G43*U$40</f>
        <v>0</v>
      </c>
      <c r="V43" s="140">
        <f t="shared" ref="V43:Z58" si="2">$G43*V$40</f>
        <v>0</v>
      </c>
      <c r="W43" s="140">
        <f t="shared" si="2"/>
        <v>0</v>
      </c>
      <c r="X43" s="140">
        <f t="shared" si="2"/>
        <v>0</v>
      </c>
      <c r="Y43" s="140">
        <f t="shared" si="2"/>
        <v>0</v>
      </c>
      <c r="Z43" s="140">
        <f t="shared" si="2"/>
        <v>0</v>
      </c>
      <c r="AA43" s="141">
        <f>SUMPRODUCT(U43:W43,K43:M43)+SUMPRODUCT(O43:Q43,X43:Z43)</f>
        <v>0</v>
      </c>
      <c r="AB43" s="142">
        <f t="shared" ref="AB43:AB72" si="3">D43*H43*1000</f>
        <v>0</v>
      </c>
      <c r="AC43" s="143">
        <f t="shared" ref="AC43:AC72" si="4">IF(S43&lt;&gt;0,(AA43+AB43)/S43,0)</f>
        <v>0</v>
      </c>
      <c r="AE43" s="245"/>
      <c r="AF43" s="245"/>
      <c r="AG43" s="144"/>
      <c r="AH43" s="144"/>
    </row>
    <row r="44" spans="1:34">
      <c r="A44" s="132">
        <v>2</v>
      </c>
      <c r="B44" s="214" t="str">
        <f t="shared" ref="B44:B72" si="5">IF(AND(A44&lt;=$C$23,C43&lt;&gt;""),C43+1,"")</f>
        <v/>
      </c>
      <c r="C44" s="215" t="str">
        <f t="shared" ref="C44:C72" si="6">IF(B44="","",DATE(YEAR(B44)+1,MONTH(B44),DAY(B44))-1)</f>
        <v/>
      </c>
      <c r="D44" s="259"/>
      <c r="E44" s="358"/>
      <c r="F44" s="359"/>
      <c r="G44" s="247"/>
      <c r="H44" s="247"/>
      <c r="I44" s="255"/>
      <c r="J44" s="255"/>
      <c r="K44" s="145">
        <f>J44*'TYPICAL PROFILE'!$J$196</f>
        <v>0</v>
      </c>
      <c r="L44" s="146">
        <f>'TYPICAL PROFILE'!$I$196*PRICING!J44</f>
        <v>0</v>
      </c>
      <c r="M44" s="146">
        <f>'TYPICAL PROFILE'!$H$196*PRICING!J44</f>
        <v>0</v>
      </c>
      <c r="N44" s="147">
        <f t="shared" ref="N44:N72" si="7">SUM(K44:M44)</f>
        <v>0</v>
      </c>
      <c r="O44" s="146">
        <f>'TYPICAL PROFILE'!$G$196*PRICING!J44</f>
        <v>0</v>
      </c>
      <c r="P44" s="146">
        <f>'TYPICAL PROFILE'!$F$196*PRICING!J44</f>
        <v>0</v>
      </c>
      <c r="Q44" s="146">
        <f>'TYPICAL PROFILE'!$E$196*PRICING!J44</f>
        <v>0</v>
      </c>
      <c r="R44" s="148">
        <f t="shared" ref="R44:R72" si="8">SUM(O44:Q44)</f>
        <v>0</v>
      </c>
      <c r="S44" s="177">
        <f t="shared" si="0"/>
        <v>0</v>
      </c>
      <c r="T44" s="180">
        <f t="shared" si="1"/>
        <v>0</v>
      </c>
      <c r="U44" s="149">
        <f t="shared" ref="U44:Z72" si="9">$G44*U$40</f>
        <v>0</v>
      </c>
      <c r="V44" s="150">
        <f t="shared" si="2"/>
        <v>0</v>
      </c>
      <c r="W44" s="150">
        <f t="shared" si="2"/>
        <v>0</v>
      </c>
      <c r="X44" s="150">
        <f t="shared" si="2"/>
        <v>0</v>
      </c>
      <c r="Y44" s="150">
        <f t="shared" si="2"/>
        <v>0</v>
      </c>
      <c r="Z44" s="150">
        <f t="shared" si="2"/>
        <v>0</v>
      </c>
      <c r="AA44" s="151">
        <f t="shared" ref="AA44:AA72" si="10">SUMPRODUCT(U44:W44,K44:M44)+SUMPRODUCT(O44:Q44,X44:Z44)</f>
        <v>0</v>
      </c>
      <c r="AB44" s="152">
        <f t="shared" si="3"/>
        <v>0</v>
      </c>
      <c r="AC44" s="153">
        <f t="shared" si="4"/>
        <v>0</v>
      </c>
      <c r="AE44" s="245"/>
      <c r="AF44" s="245"/>
    </row>
    <row r="45" spans="1:34">
      <c r="A45" s="154">
        <v>3</v>
      </c>
      <c r="B45" s="216" t="str">
        <f t="shared" si="5"/>
        <v/>
      </c>
      <c r="C45" s="217" t="str">
        <f t="shared" si="6"/>
        <v/>
      </c>
      <c r="D45" s="259"/>
      <c r="E45" s="358"/>
      <c r="F45" s="359"/>
      <c r="G45" s="247"/>
      <c r="H45" s="247"/>
      <c r="I45" s="255"/>
      <c r="J45" s="255"/>
      <c r="K45" s="155">
        <f>J45*'TYPICAL PROFILE'!$J$196</f>
        <v>0</v>
      </c>
      <c r="L45" s="156">
        <f>'TYPICAL PROFILE'!$I$196*PRICING!J45</f>
        <v>0</v>
      </c>
      <c r="M45" s="156">
        <f>'TYPICAL PROFILE'!$H$196*PRICING!J45</f>
        <v>0</v>
      </c>
      <c r="N45" s="157">
        <f t="shared" si="7"/>
        <v>0</v>
      </c>
      <c r="O45" s="156">
        <f>'TYPICAL PROFILE'!$G$196*PRICING!J45</f>
        <v>0</v>
      </c>
      <c r="P45" s="156">
        <f>'TYPICAL PROFILE'!$F$196*PRICING!J45</f>
        <v>0</v>
      </c>
      <c r="Q45" s="156">
        <f>'TYPICAL PROFILE'!$E$196*PRICING!J45</f>
        <v>0</v>
      </c>
      <c r="R45" s="158">
        <f t="shared" si="8"/>
        <v>0</v>
      </c>
      <c r="S45" s="178">
        <f t="shared" si="0"/>
        <v>0</v>
      </c>
      <c r="T45" s="180">
        <f t="shared" si="1"/>
        <v>0</v>
      </c>
      <c r="U45" s="159">
        <f t="shared" si="9"/>
        <v>0</v>
      </c>
      <c r="V45" s="160">
        <f t="shared" si="2"/>
        <v>0</v>
      </c>
      <c r="W45" s="160">
        <f t="shared" si="2"/>
        <v>0</v>
      </c>
      <c r="X45" s="160">
        <f t="shared" si="2"/>
        <v>0</v>
      </c>
      <c r="Y45" s="160">
        <f t="shared" si="2"/>
        <v>0</v>
      </c>
      <c r="Z45" s="160">
        <f t="shared" si="2"/>
        <v>0</v>
      </c>
      <c r="AA45" s="161">
        <f t="shared" si="10"/>
        <v>0</v>
      </c>
      <c r="AB45" s="162">
        <f t="shared" si="3"/>
        <v>0</v>
      </c>
      <c r="AC45" s="163">
        <f t="shared" si="4"/>
        <v>0</v>
      </c>
      <c r="AE45" s="245"/>
      <c r="AF45" s="245"/>
    </row>
    <row r="46" spans="1:34">
      <c r="A46" s="154">
        <v>4</v>
      </c>
      <c r="B46" s="216" t="str">
        <f t="shared" si="5"/>
        <v/>
      </c>
      <c r="C46" s="217" t="str">
        <f t="shared" si="6"/>
        <v/>
      </c>
      <c r="D46" s="259"/>
      <c r="E46" s="358"/>
      <c r="F46" s="359"/>
      <c r="G46" s="247"/>
      <c r="H46" s="247"/>
      <c r="I46" s="255"/>
      <c r="J46" s="255"/>
      <c r="K46" s="155">
        <f>J46*'TYPICAL PROFILE'!$J$196</f>
        <v>0</v>
      </c>
      <c r="L46" s="156">
        <f>'TYPICAL PROFILE'!$I$196*PRICING!J46</f>
        <v>0</v>
      </c>
      <c r="M46" s="156">
        <f>'TYPICAL PROFILE'!$H$196*PRICING!J46</f>
        <v>0</v>
      </c>
      <c r="N46" s="157">
        <f t="shared" si="7"/>
        <v>0</v>
      </c>
      <c r="O46" s="156">
        <f>'TYPICAL PROFILE'!$G$196*PRICING!J46</f>
        <v>0</v>
      </c>
      <c r="P46" s="156">
        <f>'TYPICAL PROFILE'!$F$196*PRICING!J46</f>
        <v>0</v>
      </c>
      <c r="Q46" s="156">
        <f>'TYPICAL PROFILE'!$E$196*PRICING!J46</f>
        <v>0</v>
      </c>
      <c r="R46" s="158">
        <f t="shared" si="8"/>
        <v>0</v>
      </c>
      <c r="S46" s="178">
        <f t="shared" si="0"/>
        <v>0</v>
      </c>
      <c r="T46" s="180">
        <f t="shared" si="1"/>
        <v>0</v>
      </c>
      <c r="U46" s="159">
        <f t="shared" si="9"/>
        <v>0</v>
      </c>
      <c r="V46" s="160">
        <f t="shared" si="2"/>
        <v>0</v>
      </c>
      <c r="W46" s="160">
        <f t="shared" si="2"/>
        <v>0</v>
      </c>
      <c r="X46" s="160">
        <f t="shared" si="2"/>
        <v>0</v>
      </c>
      <c r="Y46" s="160">
        <f t="shared" si="2"/>
        <v>0</v>
      </c>
      <c r="Z46" s="160">
        <f t="shared" si="2"/>
        <v>0</v>
      </c>
      <c r="AA46" s="161">
        <f t="shared" si="10"/>
        <v>0</v>
      </c>
      <c r="AB46" s="162">
        <f t="shared" si="3"/>
        <v>0</v>
      </c>
      <c r="AC46" s="163">
        <f t="shared" si="4"/>
        <v>0</v>
      </c>
      <c r="AE46" s="245"/>
      <c r="AF46" s="245"/>
    </row>
    <row r="47" spans="1:34">
      <c r="A47" s="154">
        <v>5</v>
      </c>
      <c r="B47" s="216" t="str">
        <f t="shared" si="5"/>
        <v/>
      </c>
      <c r="C47" s="217" t="str">
        <f t="shared" si="6"/>
        <v/>
      </c>
      <c r="D47" s="259"/>
      <c r="E47" s="358"/>
      <c r="F47" s="359"/>
      <c r="G47" s="247"/>
      <c r="H47" s="247"/>
      <c r="I47" s="255"/>
      <c r="J47" s="255"/>
      <c r="K47" s="155">
        <f>J47*'TYPICAL PROFILE'!$J$196</f>
        <v>0</v>
      </c>
      <c r="L47" s="156">
        <f>'TYPICAL PROFILE'!$I$196*PRICING!J47</f>
        <v>0</v>
      </c>
      <c r="M47" s="156">
        <f>'TYPICAL PROFILE'!$H$196*PRICING!J47</f>
        <v>0</v>
      </c>
      <c r="N47" s="157">
        <f t="shared" si="7"/>
        <v>0</v>
      </c>
      <c r="O47" s="156">
        <f>'TYPICAL PROFILE'!$G$196*PRICING!J47</f>
        <v>0</v>
      </c>
      <c r="P47" s="156">
        <f>'TYPICAL PROFILE'!$F$196*PRICING!J47</f>
        <v>0</v>
      </c>
      <c r="Q47" s="156">
        <f>'TYPICAL PROFILE'!$E$196*PRICING!J47</f>
        <v>0</v>
      </c>
      <c r="R47" s="158">
        <f t="shared" si="8"/>
        <v>0</v>
      </c>
      <c r="S47" s="178">
        <f t="shared" si="0"/>
        <v>0</v>
      </c>
      <c r="T47" s="180">
        <f t="shared" si="1"/>
        <v>0</v>
      </c>
      <c r="U47" s="159">
        <f t="shared" si="9"/>
        <v>0</v>
      </c>
      <c r="V47" s="160">
        <f t="shared" si="2"/>
        <v>0</v>
      </c>
      <c r="W47" s="160">
        <f t="shared" si="2"/>
        <v>0</v>
      </c>
      <c r="X47" s="160">
        <f t="shared" si="2"/>
        <v>0</v>
      </c>
      <c r="Y47" s="160">
        <f t="shared" si="2"/>
        <v>0</v>
      </c>
      <c r="Z47" s="160">
        <f t="shared" si="2"/>
        <v>0</v>
      </c>
      <c r="AA47" s="161">
        <f t="shared" si="10"/>
        <v>0</v>
      </c>
      <c r="AB47" s="162">
        <f t="shared" si="3"/>
        <v>0</v>
      </c>
      <c r="AC47" s="163">
        <f t="shared" si="4"/>
        <v>0</v>
      </c>
      <c r="AE47" s="245"/>
      <c r="AF47" s="245"/>
    </row>
    <row r="48" spans="1:34">
      <c r="A48" s="154">
        <v>6</v>
      </c>
      <c r="B48" s="216" t="str">
        <f t="shared" si="5"/>
        <v/>
      </c>
      <c r="C48" s="217" t="str">
        <f t="shared" si="6"/>
        <v/>
      </c>
      <c r="D48" s="259"/>
      <c r="E48" s="358"/>
      <c r="F48" s="359"/>
      <c r="G48" s="247"/>
      <c r="H48" s="247"/>
      <c r="I48" s="255"/>
      <c r="J48" s="255"/>
      <c r="K48" s="155">
        <f>J48*'TYPICAL PROFILE'!$J$196</f>
        <v>0</v>
      </c>
      <c r="L48" s="156">
        <f>'TYPICAL PROFILE'!$I$196*PRICING!J48</f>
        <v>0</v>
      </c>
      <c r="M48" s="156">
        <f>'TYPICAL PROFILE'!$H$196*PRICING!J48</f>
        <v>0</v>
      </c>
      <c r="N48" s="157">
        <f t="shared" si="7"/>
        <v>0</v>
      </c>
      <c r="O48" s="156">
        <f>'TYPICAL PROFILE'!$G$196*PRICING!J48</f>
        <v>0</v>
      </c>
      <c r="P48" s="156">
        <f>'TYPICAL PROFILE'!$F$196*PRICING!J48</f>
        <v>0</v>
      </c>
      <c r="Q48" s="156">
        <f>'TYPICAL PROFILE'!$E$196*PRICING!J48</f>
        <v>0</v>
      </c>
      <c r="R48" s="158">
        <f t="shared" si="8"/>
        <v>0</v>
      </c>
      <c r="S48" s="178">
        <f t="shared" si="0"/>
        <v>0</v>
      </c>
      <c r="T48" s="180">
        <f t="shared" si="1"/>
        <v>0</v>
      </c>
      <c r="U48" s="159">
        <f t="shared" si="9"/>
        <v>0</v>
      </c>
      <c r="V48" s="160">
        <f t="shared" si="2"/>
        <v>0</v>
      </c>
      <c r="W48" s="160">
        <f t="shared" si="2"/>
        <v>0</v>
      </c>
      <c r="X48" s="160">
        <f t="shared" si="2"/>
        <v>0</v>
      </c>
      <c r="Y48" s="160">
        <f t="shared" si="2"/>
        <v>0</v>
      </c>
      <c r="Z48" s="160">
        <f t="shared" si="2"/>
        <v>0</v>
      </c>
      <c r="AA48" s="161">
        <f t="shared" si="10"/>
        <v>0</v>
      </c>
      <c r="AB48" s="162">
        <f t="shared" si="3"/>
        <v>0</v>
      </c>
      <c r="AC48" s="163">
        <f t="shared" si="4"/>
        <v>0</v>
      </c>
      <c r="AE48" s="245"/>
      <c r="AF48" s="245"/>
    </row>
    <row r="49" spans="1:32">
      <c r="A49" s="154">
        <v>7</v>
      </c>
      <c r="B49" s="216" t="str">
        <f t="shared" si="5"/>
        <v/>
      </c>
      <c r="C49" s="217" t="str">
        <f t="shared" si="6"/>
        <v/>
      </c>
      <c r="D49" s="259"/>
      <c r="E49" s="358"/>
      <c r="F49" s="359"/>
      <c r="G49" s="247"/>
      <c r="H49" s="247"/>
      <c r="I49" s="255"/>
      <c r="J49" s="255"/>
      <c r="K49" s="155">
        <f>J49*'TYPICAL PROFILE'!$J$196</f>
        <v>0</v>
      </c>
      <c r="L49" s="156">
        <f>'TYPICAL PROFILE'!$I$196*PRICING!J49</f>
        <v>0</v>
      </c>
      <c r="M49" s="156">
        <f>'TYPICAL PROFILE'!$H$196*PRICING!J49</f>
        <v>0</v>
      </c>
      <c r="N49" s="157">
        <f t="shared" si="7"/>
        <v>0</v>
      </c>
      <c r="O49" s="156">
        <f>'TYPICAL PROFILE'!$G$196*PRICING!J49</f>
        <v>0</v>
      </c>
      <c r="P49" s="156">
        <f>'TYPICAL PROFILE'!$F$196*PRICING!J49</f>
        <v>0</v>
      </c>
      <c r="Q49" s="156">
        <f>'TYPICAL PROFILE'!$E$196*PRICING!J49</f>
        <v>0</v>
      </c>
      <c r="R49" s="158">
        <f t="shared" si="8"/>
        <v>0</v>
      </c>
      <c r="S49" s="178">
        <f t="shared" si="0"/>
        <v>0</v>
      </c>
      <c r="T49" s="180">
        <f t="shared" si="1"/>
        <v>0</v>
      </c>
      <c r="U49" s="159">
        <f t="shared" si="9"/>
        <v>0</v>
      </c>
      <c r="V49" s="160">
        <f t="shared" si="2"/>
        <v>0</v>
      </c>
      <c r="W49" s="160">
        <f t="shared" si="2"/>
        <v>0</v>
      </c>
      <c r="X49" s="160">
        <f t="shared" si="2"/>
        <v>0</v>
      </c>
      <c r="Y49" s="160">
        <f t="shared" si="2"/>
        <v>0</v>
      </c>
      <c r="Z49" s="160">
        <f t="shared" si="2"/>
        <v>0</v>
      </c>
      <c r="AA49" s="161">
        <f t="shared" si="10"/>
        <v>0</v>
      </c>
      <c r="AB49" s="162">
        <f t="shared" si="3"/>
        <v>0</v>
      </c>
      <c r="AC49" s="163">
        <f t="shared" si="4"/>
        <v>0</v>
      </c>
      <c r="AE49" s="245"/>
      <c r="AF49" s="245"/>
    </row>
    <row r="50" spans="1:32">
      <c r="A50" s="154">
        <v>8</v>
      </c>
      <c r="B50" s="216" t="str">
        <f t="shared" si="5"/>
        <v/>
      </c>
      <c r="C50" s="217" t="str">
        <f t="shared" si="6"/>
        <v/>
      </c>
      <c r="D50" s="259"/>
      <c r="E50" s="358"/>
      <c r="F50" s="359"/>
      <c r="G50" s="247"/>
      <c r="H50" s="247"/>
      <c r="I50" s="255"/>
      <c r="J50" s="255"/>
      <c r="K50" s="155">
        <f>J50*'TYPICAL PROFILE'!$J$196</f>
        <v>0</v>
      </c>
      <c r="L50" s="156">
        <f>'TYPICAL PROFILE'!$I$196*PRICING!J50</f>
        <v>0</v>
      </c>
      <c r="M50" s="156">
        <f>'TYPICAL PROFILE'!$H$196*PRICING!J50</f>
        <v>0</v>
      </c>
      <c r="N50" s="157">
        <f t="shared" si="7"/>
        <v>0</v>
      </c>
      <c r="O50" s="156">
        <f>'TYPICAL PROFILE'!$G$196*PRICING!J50</f>
        <v>0</v>
      </c>
      <c r="P50" s="156">
        <f>'TYPICAL PROFILE'!$F$196*PRICING!J50</f>
        <v>0</v>
      </c>
      <c r="Q50" s="156">
        <f>'TYPICAL PROFILE'!$E$196*PRICING!J50</f>
        <v>0</v>
      </c>
      <c r="R50" s="158">
        <f t="shared" si="8"/>
        <v>0</v>
      </c>
      <c r="S50" s="178">
        <f t="shared" si="0"/>
        <v>0</v>
      </c>
      <c r="T50" s="180">
        <f t="shared" si="1"/>
        <v>0</v>
      </c>
      <c r="U50" s="159">
        <f t="shared" si="9"/>
        <v>0</v>
      </c>
      <c r="V50" s="160">
        <f t="shared" si="2"/>
        <v>0</v>
      </c>
      <c r="W50" s="160">
        <f t="shared" si="2"/>
        <v>0</v>
      </c>
      <c r="X50" s="160">
        <f t="shared" si="2"/>
        <v>0</v>
      </c>
      <c r="Y50" s="160">
        <f t="shared" si="2"/>
        <v>0</v>
      </c>
      <c r="Z50" s="160">
        <f t="shared" si="2"/>
        <v>0</v>
      </c>
      <c r="AA50" s="161">
        <f t="shared" si="10"/>
        <v>0</v>
      </c>
      <c r="AB50" s="162">
        <f t="shared" si="3"/>
        <v>0</v>
      </c>
      <c r="AC50" s="163">
        <f t="shared" si="4"/>
        <v>0</v>
      </c>
      <c r="AE50" s="245"/>
      <c r="AF50" s="245"/>
    </row>
    <row r="51" spans="1:32">
      <c r="A51" s="154">
        <v>9</v>
      </c>
      <c r="B51" s="216" t="str">
        <f t="shared" si="5"/>
        <v/>
      </c>
      <c r="C51" s="217" t="str">
        <f t="shared" si="6"/>
        <v/>
      </c>
      <c r="D51" s="259"/>
      <c r="E51" s="358"/>
      <c r="F51" s="359"/>
      <c r="G51" s="247"/>
      <c r="H51" s="247"/>
      <c r="I51" s="255"/>
      <c r="J51" s="255"/>
      <c r="K51" s="155">
        <f>J51*'TYPICAL PROFILE'!$J$196</f>
        <v>0</v>
      </c>
      <c r="L51" s="156">
        <f>'TYPICAL PROFILE'!$I$196*PRICING!J51</f>
        <v>0</v>
      </c>
      <c r="M51" s="156">
        <f>'TYPICAL PROFILE'!$H$196*PRICING!J51</f>
        <v>0</v>
      </c>
      <c r="N51" s="157">
        <f t="shared" si="7"/>
        <v>0</v>
      </c>
      <c r="O51" s="156">
        <f>'TYPICAL PROFILE'!$G$196*PRICING!J51</f>
        <v>0</v>
      </c>
      <c r="P51" s="156">
        <f>'TYPICAL PROFILE'!$F$196*PRICING!J51</f>
        <v>0</v>
      </c>
      <c r="Q51" s="156">
        <f>'TYPICAL PROFILE'!$E$196*PRICING!J51</f>
        <v>0</v>
      </c>
      <c r="R51" s="158">
        <f t="shared" si="8"/>
        <v>0</v>
      </c>
      <c r="S51" s="178">
        <f t="shared" si="0"/>
        <v>0</v>
      </c>
      <c r="T51" s="180">
        <f t="shared" si="1"/>
        <v>0</v>
      </c>
      <c r="U51" s="159">
        <f t="shared" si="9"/>
        <v>0</v>
      </c>
      <c r="V51" s="160">
        <f t="shared" si="2"/>
        <v>0</v>
      </c>
      <c r="W51" s="160">
        <f t="shared" si="2"/>
        <v>0</v>
      </c>
      <c r="X51" s="160">
        <f t="shared" si="2"/>
        <v>0</v>
      </c>
      <c r="Y51" s="160">
        <f t="shared" si="2"/>
        <v>0</v>
      </c>
      <c r="Z51" s="160">
        <f t="shared" si="2"/>
        <v>0</v>
      </c>
      <c r="AA51" s="161">
        <f t="shared" si="10"/>
        <v>0</v>
      </c>
      <c r="AB51" s="162">
        <f t="shared" si="3"/>
        <v>0</v>
      </c>
      <c r="AC51" s="163">
        <f t="shared" si="4"/>
        <v>0</v>
      </c>
      <c r="AE51" s="245"/>
      <c r="AF51" s="245"/>
    </row>
    <row r="52" spans="1:32">
      <c r="A52" s="154">
        <v>10</v>
      </c>
      <c r="B52" s="216" t="str">
        <f t="shared" si="5"/>
        <v/>
      </c>
      <c r="C52" s="217" t="str">
        <f t="shared" si="6"/>
        <v/>
      </c>
      <c r="D52" s="259"/>
      <c r="E52" s="358"/>
      <c r="F52" s="359"/>
      <c r="G52" s="247"/>
      <c r="H52" s="247"/>
      <c r="I52" s="255"/>
      <c r="J52" s="255"/>
      <c r="K52" s="155">
        <f>J52*'TYPICAL PROFILE'!$J$196</f>
        <v>0</v>
      </c>
      <c r="L52" s="156">
        <f>'TYPICAL PROFILE'!$I$196*PRICING!J52</f>
        <v>0</v>
      </c>
      <c r="M52" s="156">
        <f>'TYPICAL PROFILE'!$H$196*PRICING!J52</f>
        <v>0</v>
      </c>
      <c r="N52" s="157">
        <f t="shared" si="7"/>
        <v>0</v>
      </c>
      <c r="O52" s="156">
        <f>'TYPICAL PROFILE'!$G$196*PRICING!J52</f>
        <v>0</v>
      </c>
      <c r="P52" s="156">
        <f>'TYPICAL PROFILE'!$F$196*PRICING!J52</f>
        <v>0</v>
      </c>
      <c r="Q52" s="156">
        <f>'TYPICAL PROFILE'!$E$196*PRICING!J52</f>
        <v>0</v>
      </c>
      <c r="R52" s="158">
        <f t="shared" si="8"/>
        <v>0</v>
      </c>
      <c r="S52" s="178">
        <f t="shared" si="0"/>
        <v>0</v>
      </c>
      <c r="T52" s="180">
        <f t="shared" si="1"/>
        <v>0</v>
      </c>
      <c r="U52" s="159">
        <f t="shared" si="9"/>
        <v>0</v>
      </c>
      <c r="V52" s="160">
        <f t="shared" si="2"/>
        <v>0</v>
      </c>
      <c r="W52" s="160">
        <f t="shared" si="2"/>
        <v>0</v>
      </c>
      <c r="X52" s="160">
        <f t="shared" si="2"/>
        <v>0</v>
      </c>
      <c r="Y52" s="160">
        <f t="shared" si="2"/>
        <v>0</v>
      </c>
      <c r="Z52" s="160">
        <f t="shared" si="2"/>
        <v>0</v>
      </c>
      <c r="AA52" s="161">
        <f t="shared" si="10"/>
        <v>0</v>
      </c>
      <c r="AB52" s="162">
        <f t="shared" si="3"/>
        <v>0</v>
      </c>
      <c r="AC52" s="163">
        <f t="shared" si="4"/>
        <v>0</v>
      </c>
      <c r="AE52" s="245"/>
      <c r="AF52" s="245"/>
    </row>
    <row r="53" spans="1:32">
      <c r="A53" s="154">
        <v>11</v>
      </c>
      <c r="B53" s="216" t="str">
        <f t="shared" si="5"/>
        <v/>
      </c>
      <c r="C53" s="217" t="str">
        <f t="shared" si="6"/>
        <v/>
      </c>
      <c r="D53" s="259"/>
      <c r="E53" s="358"/>
      <c r="F53" s="359"/>
      <c r="G53" s="247"/>
      <c r="H53" s="247"/>
      <c r="I53" s="255"/>
      <c r="J53" s="255"/>
      <c r="K53" s="155">
        <f>J53*'TYPICAL PROFILE'!$J$196</f>
        <v>0</v>
      </c>
      <c r="L53" s="156">
        <f>'TYPICAL PROFILE'!$I$196*PRICING!J53</f>
        <v>0</v>
      </c>
      <c r="M53" s="156">
        <f>'TYPICAL PROFILE'!$H$196*PRICING!J53</f>
        <v>0</v>
      </c>
      <c r="N53" s="157">
        <f t="shared" si="7"/>
        <v>0</v>
      </c>
      <c r="O53" s="156">
        <f>'TYPICAL PROFILE'!$G$196*PRICING!J53</f>
        <v>0</v>
      </c>
      <c r="P53" s="156">
        <f>'TYPICAL PROFILE'!$F$196*PRICING!J53</f>
        <v>0</v>
      </c>
      <c r="Q53" s="156">
        <f>'TYPICAL PROFILE'!$E$196*PRICING!J53</f>
        <v>0</v>
      </c>
      <c r="R53" s="158">
        <f t="shared" si="8"/>
        <v>0</v>
      </c>
      <c r="S53" s="178">
        <f t="shared" si="0"/>
        <v>0</v>
      </c>
      <c r="T53" s="180">
        <f t="shared" si="1"/>
        <v>0</v>
      </c>
      <c r="U53" s="159">
        <f t="shared" si="9"/>
        <v>0</v>
      </c>
      <c r="V53" s="160">
        <f t="shared" si="2"/>
        <v>0</v>
      </c>
      <c r="W53" s="160">
        <f t="shared" si="2"/>
        <v>0</v>
      </c>
      <c r="X53" s="160">
        <f t="shared" si="2"/>
        <v>0</v>
      </c>
      <c r="Y53" s="160">
        <f t="shared" si="2"/>
        <v>0</v>
      </c>
      <c r="Z53" s="160">
        <f t="shared" si="2"/>
        <v>0</v>
      </c>
      <c r="AA53" s="161">
        <f t="shared" si="10"/>
        <v>0</v>
      </c>
      <c r="AB53" s="162">
        <f t="shared" si="3"/>
        <v>0</v>
      </c>
      <c r="AC53" s="163">
        <f t="shared" si="4"/>
        <v>0</v>
      </c>
      <c r="AE53" s="245"/>
      <c r="AF53" s="245"/>
    </row>
    <row r="54" spans="1:32">
      <c r="A54" s="154">
        <v>12</v>
      </c>
      <c r="B54" s="216" t="str">
        <f t="shared" si="5"/>
        <v/>
      </c>
      <c r="C54" s="217" t="str">
        <f t="shared" si="6"/>
        <v/>
      </c>
      <c r="D54" s="259"/>
      <c r="E54" s="358"/>
      <c r="F54" s="359"/>
      <c r="G54" s="247"/>
      <c r="H54" s="247"/>
      <c r="I54" s="255"/>
      <c r="J54" s="255"/>
      <c r="K54" s="155">
        <f>J54*'TYPICAL PROFILE'!$J$196</f>
        <v>0</v>
      </c>
      <c r="L54" s="156">
        <f>'TYPICAL PROFILE'!$I$196*PRICING!J54</f>
        <v>0</v>
      </c>
      <c r="M54" s="156">
        <f>'TYPICAL PROFILE'!$H$196*PRICING!J54</f>
        <v>0</v>
      </c>
      <c r="N54" s="157">
        <f t="shared" si="7"/>
        <v>0</v>
      </c>
      <c r="O54" s="156">
        <f>'TYPICAL PROFILE'!$G$196*PRICING!J54</f>
        <v>0</v>
      </c>
      <c r="P54" s="156">
        <f>'TYPICAL PROFILE'!$F$196*PRICING!J54</f>
        <v>0</v>
      </c>
      <c r="Q54" s="156">
        <f>'TYPICAL PROFILE'!$E$196*PRICING!J54</f>
        <v>0</v>
      </c>
      <c r="R54" s="158">
        <f t="shared" si="8"/>
        <v>0</v>
      </c>
      <c r="S54" s="178">
        <f t="shared" si="0"/>
        <v>0</v>
      </c>
      <c r="T54" s="180">
        <f t="shared" si="1"/>
        <v>0</v>
      </c>
      <c r="U54" s="159">
        <f t="shared" si="9"/>
        <v>0</v>
      </c>
      <c r="V54" s="160">
        <f t="shared" si="2"/>
        <v>0</v>
      </c>
      <c r="W54" s="160">
        <f t="shared" si="2"/>
        <v>0</v>
      </c>
      <c r="X54" s="160">
        <f t="shared" si="2"/>
        <v>0</v>
      </c>
      <c r="Y54" s="160">
        <f t="shared" si="2"/>
        <v>0</v>
      </c>
      <c r="Z54" s="160">
        <f t="shared" si="2"/>
        <v>0</v>
      </c>
      <c r="AA54" s="161">
        <f t="shared" si="10"/>
        <v>0</v>
      </c>
      <c r="AB54" s="162">
        <f t="shared" si="3"/>
        <v>0</v>
      </c>
      <c r="AC54" s="163">
        <f t="shared" si="4"/>
        <v>0</v>
      </c>
      <c r="AE54" s="245"/>
      <c r="AF54" s="245"/>
    </row>
    <row r="55" spans="1:32">
      <c r="A55" s="154">
        <v>13</v>
      </c>
      <c r="B55" s="216" t="str">
        <f t="shared" si="5"/>
        <v/>
      </c>
      <c r="C55" s="217" t="str">
        <f t="shared" si="6"/>
        <v/>
      </c>
      <c r="D55" s="259"/>
      <c r="E55" s="358"/>
      <c r="F55" s="359"/>
      <c r="G55" s="247"/>
      <c r="H55" s="247"/>
      <c r="I55" s="255"/>
      <c r="J55" s="255"/>
      <c r="K55" s="155">
        <f>J55*'TYPICAL PROFILE'!$J$196</f>
        <v>0</v>
      </c>
      <c r="L55" s="156">
        <f>'TYPICAL PROFILE'!$I$196*PRICING!J55</f>
        <v>0</v>
      </c>
      <c r="M55" s="156">
        <f>'TYPICAL PROFILE'!$H$196*PRICING!J55</f>
        <v>0</v>
      </c>
      <c r="N55" s="157">
        <f t="shared" si="7"/>
        <v>0</v>
      </c>
      <c r="O55" s="156">
        <f>'TYPICAL PROFILE'!$G$196*PRICING!J55</f>
        <v>0</v>
      </c>
      <c r="P55" s="156">
        <f>'TYPICAL PROFILE'!$F$196*PRICING!J55</f>
        <v>0</v>
      </c>
      <c r="Q55" s="156">
        <f>'TYPICAL PROFILE'!$E$196*PRICING!J55</f>
        <v>0</v>
      </c>
      <c r="R55" s="158">
        <f t="shared" si="8"/>
        <v>0</v>
      </c>
      <c r="S55" s="178">
        <f t="shared" si="0"/>
        <v>0</v>
      </c>
      <c r="T55" s="180">
        <f t="shared" si="1"/>
        <v>0</v>
      </c>
      <c r="U55" s="159">
        <f t="shared" si="9"/>
        <v>0</v>
      </c>
      <c r="V55" s="160">
        <f t="shared" si="2"/>
        <v>0</v>
      </c>
      <c r="W55" s="160">
        <f t="shared" si="2"/>
        <v>0</v>
      </c>
      <c r="X55" s="160">
        <f t="shared" si="2"/>
        <v>0</v>
      </c>
      <c r="Y55" s="160">
        <f t="shared" si="2"/>
        <v>0</v>
      </c>
      <c r="Z55" s="160">
        <f t="shared" si="2"/>
        <v>0</v>
      </c>
      <c r="AA55" s="161">
        <f t="shared" si="10"/>
        <v>0</v>
      </c>
      <c r="AB55" s="162">
        <f t="shared" si="3"/>
        <v>0</v>
      </c>
      <c r="AC55" s="163">
        <f t="shared" si="4"/>
        <v>0</v>
      </c>
      <c r="AE55" s="245"/>
      <c r="AF55" s="245"/>
    </row>
    <row r="56" spans="1:32">
      <c r="A56" s="154">
        <v>14</v>
      </c>
      <c r="B56" s="216" t="str">
        <f t="shared" si="5"/>
        <v/>
      </c>
      <c r="C56" s="217" t="str">
        <f t="shared" si="6"/>
        <v/>
      </c>
      <c r="D56" s="259"/>
      <c r="E56" s="358"/>
      <c r="F56" s="359"/>
      <c r="G56" s="247"/>
      <c r="H56" s="247"/>
      <c r="I56" s="255"/>
      <c r="J56" s="255"/>
      <c r="K56" s="155">
        <f>J56*'TYPICAL PROFILE'!$J$196</f>
        <v>0</v>
      </c>
      <c r="L56" s="156">
        <f>'TYPICAL PROFILE'!$I$196*PRICING!J56</f>
        <v>0</v>
      </c>
      <c r="M56" s="156">
        <f>'TYPICAL PROFILE'!$H$196*PRICING!J56</f>
        <v>0</v>
      </c>
      <c r="N56" s="157">
        <f t="shared" si="7"/>
        <v>0</v>
      </c>
      <c r="O56" s="156">
        <f>'TYPICAL PROFILE'!$G$196*PRICING!J56</f>
        <v>0</v>
      </c>
      <c r="P56" s="156">
        <f>'TYPICAL PROFILE'!$F$196*PRICING!J56</f>
        <v>0</v>
      </c>
      <c r="Q56" s="156">
        <f>'TYPICAL PROFILE'!$E$196*PRICING!J56</f>
        <v>0</v>
      </c>
      <c r="R56" s="158">
        <f t="shared" si="8"/>
        <v>0</v>
      </c>
      <c r="S56" s="178">
        <f t="shared" si="0"/>
        <v>0</v>
      </c>
      <c r="T56" s="180">
        <f t="shared" si="1"/>
        <v>0</v>
      </c>
      <c r="U56" s="159">
        <f t="shared" si="9"/>
        <v>0</v>
      </c>
      <c r="V56" s="160">
        <f t="shared" si="2"/>
        <v>0</v>
      </c>
      <c r="W56" s="160">
        <f t="shared" si="2"/>
        <v>0</v>
      </c>
      <c r="X56" s="160">
        <f t="shared" si="2"/>
        <v>0</v>
      </c>
      <c r="Y56" s="160">
        <f t="shared" si="2"/>
        <v>0</v>
      </c>
      <c r="Z56" s="160">
        <f t="shared" si="2"/>
        <v>0</v>
      </c>
      <c r="AA56" s="161">
        <f t="shared" si="10"/>
        <v>0</v>
      </c>
      <c r="AB56" s="162">
        <f t="shared" si="3"/>
        <v>0</v>
      </c>
      <c r="AC56" s="163">
        <f t="shared" si="4"/>
        <v>0</v>
      </c>
      <c r="AE56" s="245"/>
      <c r="AF56" s="245"/>
    </row>
    <row r="57" spans="1:32">
      <c r="A57" s="154">
        <v>15</v>
      </c>
      <c r="B57" s="216" t="str">
        <f t="shared" si="5"/>
        <v/>
      </c>
      <c r="C57" s="217" t="str">
        <f t="shared" si="6"/>
        <v/>
      </c>
      <c r="D57" s="259"/>
      <c r="E57" s="358"/>
      <c r="F57" s="359"/>
      <c r="G57" s="247"/>
      <c r="H57" s="247"/>
      <c r="I57" s="255"/>
      <c r="J57" s="255"/>
      <c r="K57" s="155">
        <f>J57*'TYPICAL PROFILE'!$J$196</f>
        <v>0</v>
      </c>
      <c r="L57" s="156">
        <f>'TYPICAL PROFILE'!$I$196*PRICING!J57</f>
        <v>0</v>
      </c>
      <c r="M57" s="156">
        <f>'TYPICAL PROFILE'!$H$196*PRICING!J57</f>
        <v>0</v>
      </c>
      <c r="N57" s="157">
        <f t="shared" si="7"/>
        <v>0</v>
      </c>
      <c r="O57" s="156">
        <f>'TYPICAL PROFILE'!$G$196*PRICING!J57</f>
        <v>0</v>
      </c>
      <c r="P57" s="156">
        <f>'TYPICAL PROFILE'!$F$196*PRICING!J57</f>
        <v>0</v>
      </c>
      <c r="Q57" s="156">
        <f>'TYPICAL PROFILE'!$E$196*PRICING!J57</f>
        <v>0</v>
      </c>
      <c r="R57" s="158">
        <f t="shared" si="8"/>
        <v>0</v>
      </c>
      <c r="S57" s="178">
        <f t="shared" si="0"/>
        <v>0</v>
      </c>
      <c r="T57" s="180">
        <f t="shared" si="1"/>
        <v>0</v>
      </c>
      <c r="U57" s="159">
        <f t="shared" si="9"/>
        <v>0</v>
      </c>
      <c r="V57" s="160">
        <f t="shared" si="2"/>
        <v>0</v>
      </c>
      <c r="W57" s="160">
        <f t="shared" si="2"/>
        <v>0</v>
      </c>
      <c r="X57" s="160">
        <f t="shared" si="2"/>
        <v>0</v>
      </c>
      <c r="Y57" s="160">
        <f t="shared" si="2"/>
        <v>0</v>
      </c>
      <c r="Z57" s="160">
        <f t="shared" si="2"/>
        <v>0</v>
      </c>
      <c r="AA57" s="161">
        <f t="shared" si="10"/>
        <v>0</v>
      </c>
      <c r="AB57" s="162">
        <f t="shared" si="3"/>
        <v>0</v>
      </c>
      <c r="AC57" s="163">
        <f t="shared" si="4"/>
        <v>0</v>
      </c>
      <c r="AE57" s="245"/>
      <c r="AF57" s="245"/>
    </row>
    <row r="58" spans="1:32">
      <c r="A58" s="154">
        <v>16</v>
      </c>
      <c r="B58" s="216" t="str">
        <f t="shared" si="5"/>
        <v/>
      </c>
      <c r="C58" s="217" t="str">
        <f t="shared" si="6"/>
        <v/>
      </c>
      <c r="D58" s="259"/>
      <c r="E58" s="358"/>
      <c r="F58" s="359"/>
      <c r="G58" s="247"/>
      <c r="H58" s="247"/>
      <c r="I58" s="255"/>
      <c r="J58" s="255"/>
      <c r="K58" s="155">
        <f>J58*'TYPICAL PROFILE'!$J$196</f>
        <v>0</v>
      </c>
      <c r="L58" s="156">
        <f>'TYPICAL PROFILE'!$I$196*PRICING!J58</f>
        <v>0</v>
      </c>
      <c r="M58" s="156">
        <f>'TYPICAL PROFILE'!$H$196*PRICING!J58</f>
        <v>0</v>
      </c>
      <c r="N58" s="157">
        <f t="shared" si="7"/>
        <v>0</v>
      </c>
      <c r="O58" s="156">
        <f>'TYPICAL PROFILE'!$G$196*PRICING!J58</f>
        <v>0</v>
      </c>
      <c r="P58" s="156">
        <f>'TYPICAL PROFILE'!$F$196*PRICING!J58</f>
        <v>0</v>
      </c>
      <c r="Q58" s="156">
        <f>'TYPICAL PROFILE'!$E$196*PRICING!J58</f>
        <v>0</v>
      </c>
      <c r="R58" s="158">
        <f t="shared" si="8"/>
        <v>0</v>
      </c>
      <c r="S58" s="178">
        <f t="shared" si="0"/>
        <v>0</v>
      </c>
      <c r="T58" s="180">
        <f t="shared" si="1"/>
        <v>0</v>
      </c>
      <c r="U58" s="159">
        <f t="shared" si="9"/>
        <v>0</v>
      </c>
      <c r="V58" s="160">
        <f t="shared" si="2"/>
        <v>0</v>
      </c>
      <c r="W58" s="160">
        <f t="shared" si="2"/>
        <v>0</v>
      </c>
      <c r="X58" s="160">
        <f t="shared" si="2"/>
        <v>0</v>
      </c>
      <c r="Y58" s="160">
        <f t="shared" si="2"/>
        <v>0</v>
      </c>
      <c r="Z58" s="160">
        <f t="shared" si="2"/>
        <v>0</v>
      </c>
      <c r="AA58" s="161">
        <f t="shared" si="10"/>
        <v>0</v>
      </c>
      <c r="AB58" s="162">
        <f t="shared" si="3"/>
        <v>0</v>
      </c>
      <c r="AC58" s="163">
        <f t="shared" si="4"/>
        <v>0</v>
      </c>
      <c r="AE58" s="245"/>
      <c r="AF58" s="245"/>
    </row>
    <row r="59" spans="1:32">
      <c r="A59" s="154">
        <v>17</v>
      </c>
      <c r="B59" s="216" t="str">
        <f t="shared" si="5"/>
        <v/>
      </c>
      <c r="C59" s="217" t="str">
        <f t="shared" si="6"/>
        <v/>
      </c>
      <c r="D59" s="259"/>
      <c r="E59" s="358"/>
      <c r="F59" s="359"/>
      <c r="G59" s="247"/>
      <c r="H59" s="247"/>
      <c r="I59" s="255"/>
      <c r="J59" s="255"/>
      <c r="K59" s="155">
        <f>J59*'TYPICAL PROFILE'!$J$196</f>
        <v>0</v>
      </c>
      <c r="L59" s="156">
        <f>'TYPICAL PROFILE'!$I$196*PRICING!J59</f>
        <v>0</v>
      </c>
      <c r="M59" s="156">
        <f>'TYPICAL PROFILE'!$H$196*PRICING!J59</f>
        <v>0</v>
      </c>
      <c r="N59" s="157">
        <f t="shared" si="7"/>
        <v>0</v>
      </c>
      <c r="O59" s="156">
        <f>'TYPICAL PROFILE'!$G$196*PRICING!J59</f>
        <v>0</v>
      </c>
      <c r="P59" s="156">
        <f>'TYPICAL PROFILE'!$F$196*PRICING!J59</f>
        <v>0</v>
      </c>
      <c r="Q59" s="156">
        <f>'TYPICAL PROFILE'!$E$196*PRICING!J59</f>
        <v>0</v>
      </c>
      <c r="R59" s="158">
        <f t="shared" si="8"/>
        <v>0</v>
      </c>
      <c r="S59" s="178">
        <f t="shared" si="0"/>
        <v>0</v>
      </c>
      <c r="T59" s="180">
        <f t="shared" si="1"/>
        <v>0</v>
      </c>
      <c r="U59" s="159">
        <f t="shared" si="9"/>
        <v>0</v>
      </c>
      <c r="V59" s="160">
        <f t="shared" si="9"/>
        <v>0</v>
      </c>
      <c r="W59" s="160">
        <f t="shared" si="9"/>
        <v>0</v>
      </c>
      <c r="X59" s="160">
        <f t="shared" si="9"/>
        <v>0</v>
      </c>
      <c r="Y59" s="160">
        <f t="shared" si="9"/>
        <v>0</v>
      </c>
      <c r="Z59" s="160">
        <f t="shared" si="9"/>
        <v>0</v>
      </c>
      <c r="AA59" s="161">
        <f t="shared" si="10"/>
        <v>0</v>
      </c>
      <c r="AB59" s="162">
        <f t="shared" si="3"/>
        <v>0</v>
      </c>
      <c r="AC59" s="163">
        <f t="shared" si="4"/>
        <v>0</v>
      </c>
      <c r="AE59" s="245"/>
      <c r="AF59" s="245"/>
    </row>
    <row r="60" spans="1:32">
      <c r="A60" s="154">
        <v>18</v>
      </c>
      <c r="B60" s="216" t="str">
        <f t="shared" si="5"/>
        <v/>
      </c>
      <c r="C60" s="217" t="str">
        <f t="shared" si="6"/>
        <v/>
      </c>
      <c r="D60" s="259"/>
      <c r="E60" s="358"/>
      <c r="F60" s="359"/>
      <c r="G60" s="247"/>
      <c r="H60" s="247"/>
      <c r="I60" s="255"/>
      <c r="J60" s="255"/>
      <c r="K60" s="155">
        <f>J60*'TYPICAL PROFILE'!$J$196</f>
        <v>0</v>
      </c>
      <c r="L60" s="156">
        <f>'TYPICAL PROFILE'!$I$196*PRICING!J60</f>
        <v>0</v>
      </c>
      <c r="M60" s="156">
        <f>'TYPICAL PROFILE'!$H$196*PRICING!J60</f>
        <v>0</v>
      </c>
      <c r="N60" s="157">
        <f t="shared" si="7"/>
        <v>0</v>
      </c>
      <c r="O60" s="156">
        <f>'TYPICAL PROFILE'!$G$196*PRICING!J60</f>
        <v>0</v>
      </c>
      <c r="P60" s="156">
        <f>'TYPICAL PROFILE'!$F$196*PRICING!J60</f>
        <v>0</v>
      </c>
      <c r="Q60" s="156">
        <f>'TYPICAL PROFILE'!$E$196*PRICING!J60</f>
        <v>0</v>
      </c>
      <c r="R60" s="158">
        <f t="shared" si="8"/>
        <v>0</v>
      </c>
      <c r="S60" s="178">
        <f t="shared" si="0"/>
        <v>0</v>
      </c>
      <c r="T60" s="180">
        <f t="shared" si="1"/>
        <v>0</v>
      </c>
      <c r="U60" s="159">
        <f t="shared" si="9"/>
        <v>0</v>
      </c>
      <c r="V60" s="160">
        <f t="shared" si="9"/>
        <v>0</v>
      </c>
      <c r="W60" s="160">
        <f t="shared" si="9"/>
        <v>0</v>
      </c>
      <c r="X60" s="160">
        <f t="shared" si="9"/>
        <v>0</v>
      </c>
      <c r="Y60" s="160">
        <f t="shared" si="9"/>
        <v>0</v>
      </c>
      <c r="Z60" s="160">
        <f t="shared" si="9"/>
        <v>0</v>
      </c>
      <c r="AA60" s="161">
        <f t="shared" si="10"/>
        <v>0</v>
      </c>
      <c r="AB60" s="162">
        <f t="shared" si="3"/>
        <v>0</v>
      </c>
      <c r="AC60" s="163">
        <f t="shared" si="4"/>
        <v>0</v>
      </c>
      <c r="AE60" s="245"/>
      <c r="AF60" s="245"/>
    </row>
    <row r="61" spans="1:32">
      <c r="A61" s="154">
        <v>19</v>
      </c>
      <c r="B61" s="216" t="str">
        <f t="shared" si="5"/>
        <v/>
      </c>
      <c r="C61" s="217" t="str">
        <f t="shared" si="6"/>
        <v/>
      </c>
      <c r="D61" s="259"/>
      <c r="E61" s="358"/>
      <c r="F61" s="359"/>
      <c r="G61" s="247"/>
      <c r="H61" s="247"/>
      <c r="I61" s="255"/>
      <c r="J61" s="255"/>
      <c r="K61" s="155">
        <f>J61*'TYPICAL PROFILE'!$J$196</f>
        <v>0</v>
      </c>
      <c r="L61" s="156">
        <f>'TYPICAL PROFILE'!$I$196*PRICING!J61</f>
        <v>0</v>
      </c>
      <c r="M61" s="156">
        <f>'TYPICAL PROFILE'!$H$196*PRICING!J61</f>
        <v>0</v>
      </c>
      <c r="N61" s="157">
        <f t="shared" si="7"/>
        <v>0</v>
      </c>
      <c r="O61" s="156">
        <f>'TYPICAL PROFILE'!$G$196*PRICING!J61</f>
        <v>0</v>
      </c>
      <c r="P61" s="156">
        <f>'TYPICAL PROFILE'!$F$196*PRICING!J61</f>
        <v>0</v>
      </c>
      <c r="Q61" s="156">
        <f>'TYPICAL PROFILE'!$E$196*PRICING!J61</f>
        <v>0</v>
      </c>
      <c r="R61" s="158">
        <f t="shared" si="8"/>
        <v>0</v>
      </c>
      <c r="S61" s="178">
        <f t="shared" si="0"/>
        <v>0</v>
      </c>
      <c r="T61" s="180">
        <f t="shared" si="1"/>
        <v>0</v>
      </c>
      <c r="U61" s="159">
        <f t="shared" si="9"/>
        <v>0</v>
      </c>
      <c r="V61" s="160">
        <f t="shared" si="9"/>
        <v>0</v>
      </c>
      <c r="W61" s="160">
        <f t="shared" si="9"/>
        <v>0</v>
      </c>
      <c r="X61" s="160">
        <f t="shared" si="9"/>
        <v>0</v>
      </c>
      <c r="Y61" s="160">
        <f t="shared" si="9"/>
        <v>0</v>
      </c>
      <c r="Z61" s="160">
        <f t="shared" si="9"/>
        <v>0</v>
      </c>
      <c r="AA61" s="161">
        <f t="shared" si="10"/>
        <v>0</v>
      </c>
      <c r="AB61" s="162">
        <f t="shared" si="3"/>
        <v>0</v>
      </c>
      <c r="AC61" s="163">
        <f t="shared" si="4"/>
        <v>0</v>
      </c>
      <c r="AE61" s="245"/>
      <c r="AF61" s="245"/>
    </row>
    <row r="62" spans="1:32">
      <c r="A62" s="154">
        <v>20</v>
      </c>
      <c r="B62" s="216" t="str">
        <f t="shared" si="5"/>
        <v/>
      </c>
      <c r="C62" s="217" t="str">
        <f t="shared" si="6"/>
        <v/>
      </c>
      <c r="D62" s="259"/>
      <c r="E62" s="358"/>
      <c r="F62" s="359"/>
      <c r="G62" s="247"/>
      <c r="H62" s="247"/>
      <c r="I62" s="255"/>
      <c r="J62" s="255"/>
      <c r="K62" s="155">
        <f>J62*'TYPICAL PROFILE'!$J$196</f>
        <v>0</v>
      </c>
      <c r="L62" s="156">
        <f>'TYPICAL PROFILE'!$I$196*PRICING!J62</f>
        <v>0</v>
      </c>
      <c r="M62" s="156">
        <f>'TYPICAL PROFILE'!$H$196*PRICING!J62</f>
        <v>0</v>
      </c>
      <c r="N62" s="157">
        <f t="shared" si="7"/>
        <v>0</v>
      </c>
      <c r="O62" s="156">
        <f>'TYPICAL PROFILE'!$G$196*PRICING!J62</f>
        <v>0</v>
      </c>
      <c r="P62" s="156">
        <f>'TYPICAL PROFILE'!$F$196*PRICING!J62</f>
        <v>0</v>
      </c>
      <c r="Q62" s="156">
        <f>'TYPICAL PROFILE'!$E$196*PRICING!J62</f>
        <v>0</v>
      </c>
      <c r="R62" s="158">
        <f t="shared" si="8"/>
        <v>0</v>
      </c>
      <c r="S62" s="178">
        <f t="shared" si="0"/>
        <v>0</v>
      </c>
      <c r="T62" s="180">
        <f t="shared" si="1"/>
        <v>0</v>
      </c>
      <c r="U62" s="159">
        <f t="shared" si="9"/>
        <v>0</v>
      </c>
      <c r="V62" s="160">
        <f t="shared" si="9"/>
        <v>0</v>
      </c>
      <c r="W62" s="160">
        <f t="shared" si="9"/>
        <v>0</v>
      </c>
      <c r="X62" s="160">
        <f t="shared" si="9"/>
        <v>0</v>
      </c>
      <c r="Y62" s="160">
        <f t="shared" si="9"/>
        <v>0</v>
      </c>
      <c r="Z62" s="160">
        <f t="shared" si="9"/>
        <v>0</v>
      </c>
      <c r="AA62" s="161">
        <f t="shared" si="10"/>
        <v>0</v>
      </c>
      <c r="AB62" s="162">
        <f t="shared" si="3"/>
        <v>0</v>
      </c>
      <c r="AC62" s="163">
        <f t="shared" si="4"/>
        <v>0</v>
      </c>
      <c r="AE62" s="245"/>
      <c r="AF62" s="245"/>
    </row>
    <row r="63" spans="1:32">
      <c r="A63" s="154">
        <v>21</v>
      </c>
      <c r="B63" s="216" t="str">
        <f t="shared" si="5"/>
        <v/>
      </c>
      <c r="C63" s="217" t="str">
        <f t="shared" si="6"/>
        <v/>
      </c>
      <c r="D63" s="259"/>
      <c r="E63" s="358"/>
      <c r="F63" s="359"/>
      <c r="G63" s="247"/>
      <c r="H63" s="247"/>
      <c r="I63" s="255"/>
      <c r="J63" s="255"/>
      <c r="K63" s="155">
        <f>J63*'TYPICAL PROFILE'!$J$196</f>
        <v>0</v>
      </c>
      <c r="L63" s="156">
        <f>'TYPICAL PROFILE'!$I$196*PRICING!J63</f>
        <v>0</v>
      </c>
      <c r="M63" s="156">
        <f>'TYPICAL PROFILE'!$H$196*PRICING!J63</f>
        <v>0</v>
      </c>
      <c r="N63" s="157">
        <f t="shared" si="7"/>
        <v>0</v>
      </c>
      <c r="O63" s="156">
        <f>'TYPICAL PROFILE'!$G$196*PRICING!J63</f>
        <v>0</v>
      </c>
      <c r="P63" s="156">
        <f>'TYPICAL PROFILE'!$F$196*PRICING!J63</f>
        <v>0</v>
      </c>
      <c r="Q63" s="156">
        <f>'TYPICAL PROFILE'!$E$196*PRICING!J63</f>
        <v>0</v>
      </c>
      <c r="R63" s="158">
        <f t="shared" si="8"/>
        <v>0</v>
      </c>
      <c r="S63" s="178">
        <f t="shared" si="0"/>
        <v>0</v>
      </c>
      <c r="T63" s="180">
        <f t="shared" si="1"/>
        <v>0</v>
      </c>
      <c r="U63" s="159">
        <f t="shared" si="9"/>
        <v>0</v>
      </c>
      <c r="V63" s="160">
        <f t="shared" si="9"/>
        <v>0</v>
      </c>
      <c r="W63" s="160">
        <f t="shared" si="9"/>
        <v>0</v>
      </c>
      <c r="X63" s="160">
        <f t="shared" si="9"/>
        <v>0</v>
      </c>
      <c r="Y63" s="160">
        <f t="shared" si="9"/>
        <v>0</v>
      </c>
      <c r="Z63" s="160">
        <f t="shared" si="9"/>
        <v>0</v>
      </c>
      <c r="AA63" s="161">
        <f t="shared" si="10"/>
        <v>0</v>
      </c>
      <c r="AB63" s="162">
        <f t="shared" si="3"/>
        <v>0</v>
      </c>
      <c r="AC63" s="163">
        <f t="shared" si="4"/>
        <v>0</v>
      </c>
      <c r="AE63" s="245"/>
      <c r="AF63" s="245"/>
    </row>
    <row r="64" spans="1:32">
      <c r="A64" s="154">
        <v>22</v>
      </c>
      <c r="B64" s="216" t="str">
        <f t="shared" si="5"/>
        <v/>
      </c>
      <c r="C64" s="217" t="str">
        <f t="shared" si="6"/>
        <v/>
      </c>
      <c r="D64" s="259"/>
      <c r="E64" s="358"/>
      <c r="F64" s="359"/>
      <c r="G64" s="247"/>
      <c r="H64" s="247"/>
      <c r="I64" s="255"/>
      <c r="J64" s="255"/>
      <c r="K64" s="155">
        <f>J64*'TYPICAL PROFILE'!$J$196</f>
        <v>0</v>
      </c>
      <c r="L64" s="156">
        <f>'TYPICAL PROFILE'!$I$196*PRICING!J64</f>
        <v>0</v>
      </c>
      <c r="M64" s="156">
        <f>'TYPICAL PROFILE'!$H$196*PRICING!J64</f>
        <v>0</v>
      </c>
      <c r="N64" s="157">
        <f t="shared" si="7"/>
        <v>0</v>
      </c>
      <c r="O64" s="156">
        <f>'TYPICAL PROFILE'!$G$196*PRICING!J64</f>
        <v>0</v>
      </c>
      <c r="P64" s="156">
        <f>'TYPICAL PROFILE'!$F$196*PRICING!J64</f>
        <v>0</v>
      </c>
      <c r="Q64" s="156">
        <f>'TYPICAL PROFILE'!$E$196*PRICING!J64</f>
        <v>0</v>
      </c>
      <c r="R64" s="158">
        <f t="shared" si="8"/>
        <v>0</v>
      </c>
      <c r="S64" s="178">
        <f t="shared" si="0"/>
        <v>0</v>
      </c>
      <c r="T64" s="180">
        <f t="shared" si="1"/>
        <v>0</v>
      </c>
      <c r="U64" s="159">
        <f t="shared" si="9"/>
        <v>0</v>
      </c>
      <c r="V64" s="160">
        <f t="shared" si="9"/>
        <v>0</v>
      </c>
      <c r="W64" s="160">
        <f t="shared" si="9"/>
        <v>0</v>
      </c>
      <c r="X64" s="160">
        <f t="shared" si="9"/>
        <v>0</v>
      </c>
      <c r="Y64" s="160">
        <f t="shared" si="9"/>
        <v>0</v>
      </c>
      <c r="Z64" s="160">
        <f t="shared" si="9"/>
        <v>0</v>
      </c>
      <c r="AA64" s="161">
        <f t="shared" si="10"/>
        <v>0</v>
      </c>
      <c r="AB64" s="162">
        <f t="shared" si="3"/>
        <v>0</v>
      </c>
      <c r="AC64" s="163">
        <f t="shared" si="4"/>
        <v>0</v>
      </c>
      <c r="AE64" s="245"/>
      <c r="AF64" s="245"/>
    </row>
    <row r="65" spans="1:32">
      <c r="A65" s="154">
        <v>23</v>
      </c>
      <c r="B65" s="216" t="str">
        <f t="shared" si="5"/>
        <v/>
      </c>
      <c r="C65" s="217" t="str">
        <f t="shared" si="6"/>
        <v/>
      </c>
      <c r="D65" s="259"/>
      <c r="E65" s="358"/>
      <c r="F65" s="359"/>
      <c r="G65" s="247"/>
      <c r="H65" s="247"/>
      <c r="I65" s="255"/>
      <c r="J65" s="255"/>
      <c r="K65" s="155">
        <f>J65*'TYPICAL PROFILE'!$J$196</f>
        <v>0</v>
      </c>
      <c r="L65" s="156">
        <f>'TYPICAL PROFILE'!$I$196*PRICING!J65</f>
        <v>0</v>
      </c>
      <c r="M65" s="156">
        <f>'TYPICAL PROFILE'!$H$196*PRICING!J65</f>
        <v>0</v>
      </c>
      <c r="N65" s="157">
        <f t="shared" si="7"/>
        <v>0</v>
      </c>
      <c r="O65" s="156">
        <f>'TYPICAL PROFILE'!$G$196*PRICING!J65</f>
        <v>0</v>
      </c>
      <c r="P65" s="156">
        <f>'TYPICAL PROFILE'!$F$196*PRICING!J65</f>
        <v>0</v>
      </c>
      <c r="Q65" s="156">
        <f>'TYPICAL PROFILE'!$E$196*PRICING!J65</f>
        <v>0</v>
      </c>
      <c r="R65" s="158">
        <f t="shared" si="8"/>
        <v>0</v>
      </c>
      <c r="S65" s="178">
        <f t="shared" si="0"/>
        <v>0</v>
      </c>
      <c r="T65" s="180">
        <f t="shared" si="1"/>
        <v>0</v>
      </c>
      <c r="U65" s="159">
        <f t="shared" si="9"/>
        <v>0</v>
      </c>
      <c r="V65" s="160">
        <f t="shared" si="9"/>
        <v>0</v>
      </c>
      <c r="W65" s="160">
        <f t="shared" si="9"/>
        <v>0</v>
      </c>
      <c r="X65" s="160">
        <f t="shared" si="9"/>
        <v>0</v>
      </c>
      <c r="Y65" s="160">
        <f t="shared" si="9"/>
        <v>0</v>
      </c>
      <c r="Z65" s="160">
        <f t="shared" si="9"/>
        <v>0</v>
      </c>
      <c r="AA65" s="161">
        <f t="shared" si="10"/>
        <v>0</v>
      </c>
      <c r="AB65" s="162">
        <f t="shared" si="3"/>
        <v>0</v>
      </c>
      <c r="AC65" s="163">
        <f t="shared" si="4"/>
        <v>0</v>
      </c>
      <c r="AE65" s="245"/>
      <c r="AF65" s="245"/>
    </row>
    <row r="66" spans="1:32">
      <c r="A66" s="154">
        <v>24</v>
      </c>
      <c r="B66" s="216" t="str">
        <f t="shared" si="5"/>
        <v/>
      </c>
      <c r="C66" s="217" t="str">
        <f t="shared" si="6"/>
        <v/>
      </c>
      <c r="D66" s="259"/>
      <c r="E66" s="358"/>
      <c r="F66" s="359"/>
      <c r="G66" s="247"/>
      <c r="H66" s="247"/>
      <c r="I66" s="255"/>
      <c r="J66" s="255"/>
      <c r="K66" s="155">
        <f>J66*'TYPICAL PROFILE'!$J$196</f>
        <v>0</v>
      </c>
      <c r="L66" s="156">
        <f>'TYPICAL PROFILE'!$I$196*PRICING!J66</f>
        <v>0</v>
      </c>
      <c r="M66" s="156">
        <f>'TYPICAL PROFILE'!$H$196*PRICING!J66</f>
        <v>0</v>
      </c>
      <c r="N66" s="157">
        <f t="shared" si="7"/>
        <v>0</v>
      </c>
      <c r="O66" s="156">
        <f>'TYPICAL PROFILE'!$G$196*PRICING!J66</f>
        <v>0</v>
      </c>
      <c r="P66" s="156">
        <f>'TYPICAL PROFILE'!$F$196*PRICING!J66</f>
        <v>0</v>
      </c>
      <c r="Q66" s="156">
        <f>'TYPICAL PROFILE'!$E$196*PRICING!J66</f>
        <v>0</v>
      </c>
      <c r="R66" s="158">
        <f t="shared" si="8"/>
        <v>0</v>
      </c>
      <c r="S66" s="178">
        <f t="shared" si="0"/>
        <v>0</v>
      </c>
      <c r="T66" s="180">
        <f t="shared" si="1"/>
        <v>0</v>
      </c>
      <c r="U66" s="159">
        <f t="shared" si="9"/>
        <v>0</v>
      </c>
      <c r="V66" s="160">
        <f t="shared" si="9"/>
        <v>0</v>
      </c>
      <c r="W66" s="160">
        <f t="shared" si="9"/>
        <v>0</v>
      </c>
      <c r="X66" s="160">
        <f t="shared" si="9"/>
        <v>0</v>
      </c>
      <c r="Y66" s="160">
        <f t="shared" si="9"/>
        <v>0</v>
      </c>
      <c r="Z66" s="160">
        <f t="shared" si="9"/>
        <v>0</v>
      </c>
      <c r="AA66" s="161">
        <f t="shared" si="10"/>
        <v>0</v>
      </c>
      <c r="AB66" s="162">
        <f t="shared" si="3"/>
        <v>0</v>
      </c>
      <c r="AC66" s="163">
        <f t="shared" si="4"/>
        <v>0</v>
      </c>
      <c r="AE66" s="245"/>
      <c r="AF66" s="245"/>
    </row>
    <row r="67" spans="1:32">
      <c r="A67" s="154">
        <v>25</v>
      </c>
      <c r="B67" s="216" t="str">
        <f t="shared" si="5"/>
        <v/>
      </c>
      <c r="C67" s="217" t="str">
        <f t="shared" si="6"/>
        <v/>
      </c>
      <c r="D67" s="259"/>
      <c r="E67" s="358"/>
      <c r="F67" s="359"/>
      <c r="G67" s="247"/>
      <c r="H67" s="247"/>
      <c r="I67" s="255"/>
      <c r="J67" s="255"/>
      <c r="K67" s="155">
        <f>J67*'TYPICAL PROFILE'!$J$196</f>
        <v>0</v>
      </c>
      <c r="L67" s="156">
        <f>'TYPICAL PROFILE'!$I$196*PRICING!J67</f>
        <v>0</v>
      </c>
      <c r="M67" s="156">
        <f>'TYPICAL PROFILE'!$H$196*PRICING!J67</f>
        <v>0</v>
      </c>
      <c r="N67" s="157">
        <f t="shared" si="7"/>
        <v>0</v>
      </c>
      <c r="O67" s="156">
        <f>'TYPICAL PROFILE'!$G$196*PRICING!J67</f>
        <v>0</v>
      </c>
      <c r="P67" s="156">
        <f>'TYPICAL PROFILE'!$F$196*PRICING!J67</f>
        <v>0</v>
      </c>
      <c r="Q67" s="156">
        <f>'TYPICAL PROFILE'!$E$196*PRICING!J67</f>
        <v>0</v>
      </c>
      <c r="R67" s="158">
        <f t="shared" si="8"/>
        <v>0</v>
      </c>
      <c r="S67" s="178">
        <f t="shared" si="0"/>
        <v>0</v>
      </c>
      <c r="T67" s="180">
        <f t="shared" si="1"/>
        <v>0</v>
      </c>
      <c r="U67" s="159">
        <f t="shared" si="9"/>
        <v>0</v>
      </c>
      <c r="V67" s="160">
        <f t="shared" si="9"/>
        <v>0</v>
      </c>
      <c r="W67" s="160">
        <f t="shared" si="9"/>
        <v>0</v>
      </c>
      <c r="X67" s="160">
        <f t="shared" si="9"/>
        <v>0</v>
      </c>
      <c r="Y67" s="160">
        <f t="shared" si="9"/>
        <v>0</v>
      </c>
      <c r="Z67" s="160">
        <f t="shared" si="9"/>
        <v>0</v>
      </c>
      <c r="AA67" s="161">
        <f t="shared" si="10"/>
        <v>0</v>
      </c>
      <c r="AB67" s="162">
        <f t="shared" si="3"/>
        <v>0</v>
      </c>
      <c r="AC67" s="163">
        <f t="shared" si="4"/>
        <v>0</v>
      </c>
      <c r="AE67" s="245"/>
      <c r="AF67" s="245"/>
    </row>
    <row r="68" spans="1:32">
      <c r="A68" s="154">
        <v>26</v>
      </c>
      <c r="B68" s="216" t="str">
        <f t="shared" si="5"/>
        <v/>
      </c>
      <c r="C68" s="217" t="str">
        <f t="shared" si="6"/>
        <v/>
      </c>
      <c r="D68" s="259"/>
      <c r="E68" s="358"/>
      <c r="F68" s="359"/>
      <c r="G68" s="247"/>
      <c r="H68" s="247"/>
      <c r="I68" s="255"/>
      <c r="J68" s="255"/>
      <c r="K68" s="155">
        <f>J68*'TYPICAL PROFILE'!$J$196</f>
        <v>0</v>
      </c>
      <c r="L68" s="156">
        <f>'TYPICAL PROFILE'!$I$196*PRICING!J68</f>
        <v>0</v>
      </c>
      <c r="M68" s="156">
        <f>'TYPICAL PROFILE'!$H$196*PRICING!J68</f>
        <v>0</v>
      </c>
      <c r="N68" s="157">
        <f t="shared" si="7"/>
        <v>0</v>
      </c>
      <c r="O68" s="156">
        <f>'TYPICAL PROFILE'!$G$196*PRICING!J68</f>
        <v>0</v>
      </c>
      <c r="P68" s="156">
        <f>'TYPICAL PROFILE'!$F$196*PRICING!J68</f>
        <v>0</v>
      </c>
      <c r="Q68" s="156">
        <f>'TYPICAL PROFILE'!$E$196*PRICING!J68</f>
        <v>0</v>
      </c>
      <c r="R68" s="158">
        <f t="shared" si="8"/>
        <v>0</v>
      </c>
      <c r="S68" s="178">
        <f t="shared" si="0"/>
        <v>0</v>
      </c>
      <c r="T68" s="180">
        <f t="shared" si="1"/>
        <v>0</v>
      </c>
      <c r="U68" s="159">
        <f t="shared" si="9"/>
        <v>0</v>
      </c>
      <c r="V68" s="160">
        <f t="shared" si="9"/>
        <v>0</v>
      </c>
      <c r="W68" s="160">
        <f t="shared" si="9"/>
        <v>0</v>
      </c>
      <c r="X68" s="160">
        <f t="shared" si="9"/>
        <v>0</v>
      </c>
      <c r="Y68" s="160">
        <f t="shared" si="9"/>
        <v>0</v>
      </c>
      <c r="Z68" s="160">
        <f t="shared" si="9"/>
        <v>0</v>
      </c>
      <c r="AA68" s="161">
        <f t="shared" si="10"/>
        <v>0</v>
      </c>
      <c r="AB68" s="162">
        <f t="shared" si="3"/>
        <v>0</v>
      </c>
      <c r="AC68" s="163">
        <f t="shared" si="4"/>
        <v>0</v>
      </c>
      <c r="AE68" s="245"/>
      <c r="AF68" s="245"/>
    </row>
    <row r="69" spans="1:32">
      <c r="A69" s="154">
        <v>27</v>
      </c>
      <c r="B69" s="216" t="str">
        <f t="shared" si="5"/>
        <v/>
      </c>
      <c r="C69" s="217" t="str">
        <f t="shared" si="6"/>
        <v/>
      </c>
      <c r="D69" s="259"/>
      <c r="E69" s="358"/>
      <c r="F69" s="359"/>
      <c r="G69" s="247"/>
      <c r="H69" s="247"/>
      <c r="I69" s="255"/>
      <c r="J69" s="255"/>
      <c r="K69" s="155">
        <f>J69*'TYPICAL PROFILE'!$J$196</f>
        <v>0</v>
      </c>
      <c r="L69" s="156">
        <f>'TYPICAL PROFILE'!$I$196*PRICING!J69</f>
        <v>0</v>
      </c>
      <c r="M69" s="156">
        <f>'TYPICAL PROFILE'!$H$196*PRICING!J69</f>
        <v>0</v>
      </c>
      <c r="N69" s="157">
        <f t="shared" si="7"/>
        <v>0</v>
      </c>
      <c r="O69" s="156">
        <f>'TYPICAL PROFILE'!$G$196*PRICING!J69</f>
        <v>0</v>
      </c>
      <c r="P69" s="156">
        <f>'TYPICAL PROFILE'!$F$196*PRICING!J69</f>
        <v>0</v>
      </c>
      <c r="Q69" s="156">
        <f>'TYPICAL PROFILE'!$E$196*PRICING!J69</f>
        <v>0</v>
      </c>
      <c r="R69" s="158">
        <f t="shared" si="8"/>
        <v>0</v>
      </c>
      <c r="S69" s="178">
        <f t="shared" si="0"/>
        <v>0</v>
      </c>
      <c r="T69" s="180">
        <f t="shared" si="1"/>
        <v>0</v>
      </c>
      <c r="U69" s="159">
        <f t="shared" si="9"/>
        <v>0</v>
      </c>
      <c r="V69" s="160">
        <f t="shared" si="9"/>
        <v>0</v>
      </c>
      <c r="W69" s="160">
        <f t="shared" si="9"/>
        <v>0</v>
      </c>
      <c r="X69" s="160">
        <f t="shared" si="9"/>
        <v>0</v>
      </c>
      <c r="Y69" s="160">
        <f t="shared" si="9"/>
        <v>0</v>
      </c>
      <c r="Z69" s="160">
        <f t="shared" si="9"/>
        <v>0</v>
      </c>
      <c r="AA69" s="161">
        <f t="shared" si="10"/>
        <v>0</v>
      </c>
      <c r="AB69" s="162">
        <f t="shared" si="3"/>
        <v>0</v>
      </c>
      <c r="AC69" s="163">
        <f t="shared" si="4"/>
        <v>0</v>
      </c>
      <c r="AE69" s="245"/>
      <c r="AF69" s="245"/>
    </row>
    <row r="70" spans="1:32">
      <c r="A70" s="154">
        <v>28</v>
      </c>
      <c r="B70" s="216" t="str">
        <f t="shared" si="5"/>
        <v/>
      </c>
      <c r="C70" s="217" t="str">
        <f t="shared" si="6"/>
        <v/>
      </c>
      <c r="D70" s="259"/>
      <c r="E70" s="358"/>
      <c r="F70" s="359"/>
      <c r="G70" s="247"/>
      <c r="H70" s="247"/>
      <c r="I70" s="255"/>
      <c r="J70" s="255"/>
      <c r="K70" s="155">
        <f>J70*'TYPICAL PROFILE'!$J$196</f>
        <v>0</v>
      </c>
      <c r="L70" s="156">
        <f>'TYPICAL PROFILE'!$I$196*PRICING!J70</f>
        <v>0</v>
      </c>
      <c r="M70" s="156">
        <f>'TYPICAL PROFILE'!$H$196*PRICING!J70</f>
        <v>0</v>
      </c>
      <c r="N70" s="157">
        <f t="shared" si="7"/>
        <v>0</v>
      </c>
      <c r="O70" s="156">
        <f>'TYPICAL PROFILE'!$G$196*PRICING!J70</f>
        <v>0</v>
      </c>
      <c r="P70" s="156">
        <f>'TYPICAL PROFILE'!$F$196*PRICING!J70</f>
        <v>0</v>
      </c>
      <c r="Q70" s="156">
        <f>'TYPICAL PROFILE'!$E$196*PRICING!J70</f>
        <v>0</v>
      </c>
      <c r="R70" s="158">
        <f t="shared" si="8"/>
        <v>0</v>
      </c>
      <c r="S70" s="178">
        <f t="shared" si="0"/>
        <v>0</v>
      </c>
      <c r="T70" s="180">
        <f t="shared" si="1"/>
        <v>0</v>
      </c>
      <c r="U70" s="159">
        <f t="shared" si="9"/>
        <v>0</v>
      </c>
      <c r="V70" s="160">
        <f t="shared" si="9"/>
        <v>0</v>
      </c>
      <c r="W70" s="160">
        <f t="shared" si="9"/>
        <v>0</v>
      </c>
      <c r="X70" s="160">
        <f t="shared" si="9"/>
        <v>0</v>
      </c>
      <c r="Y70" s="160">
        <f t="shared" si="9"/>
        <v>0</v>
      </c>
      <c r="Z70" s="160">
        <f t="shared" si="9"/>
        <v>0</v>
      </c>
      <c r="AA70" s="161">
        <f t="shared" si="10"/>
        <v>0</v>
      </c>
      <c r="AB70" s="162">
        <f t="shared" si="3"/>
        <v>0</v>
      </c>
      <c r="AC70" s="163">
        <f t="shared" si="4"/>
        <v>0</v>
      </c>
      <c r="AE70" s="245"/>
      <c r="AF70" s="245"/>
    </row>
    <row r="71" spans="1:32">
      <c r="A71" s="154">
        <v>29</v>
      </c>
      <c r="B71" s="216" t="str">
        <f t="shared" si="5"/>
        <v/>
      </c>
      <c r="C71" s="217" t="str">
        <f t="shared" si="6"/>
        <v/>
      </c>
      <c r="D71" s="259"/>
      <c r="E71" s="358"/>
      <c r="F71" s="359"/>
      <c r="G71" s="247"/>
      <c r="H71" s="247"/>
      <c r="I71" s="255"/>
      <c r="J71" s="255"/>
      <c r="K71" s="155">
        <f>J71*'TYPICAL PROFILE'!$J$196</f>
        <v>0</v>
      </c>
      <c r="L71" s="156">
        <f>'TYPICAL PROFILE'!$I$196*PRICING!J71</f>
        <v>0</v>
      </c>
      <c r="M71" s="156">
        <f>'TYPICAL PROFILE'!$H$196*PRICING!J71</f>
        <v>0</v>
      </c>
      <c r="N71" s="157">
        <f t="shared" si="7"/>
        <v>0</v>
      </c>
      <c r="O71" s="156">
        <f>'TYPICAL PROFILE'!$G$196*PRICING!J71</f>
        <v>0</v>
      </c>
      <c r="P71" s="156">
        <f>'TYPICAL PROFILE'!$F$196*PRICING!J71</f>
        <v>0</v>
      </c>
      <c r="Q71" s="156">
        <f>'TYPICAL PROFILE'!$E$196*PRICING!J71</f>
        <v>0</v>
      </c>
      <c r="R71" s="158">
        <f t="shared" si="8"/>
        <v>0</v>
      </c>
      <c r="S71" s="178">
        <f t="shared" si="0"/>
        <v>0</v>
      </c>
      <c r="T71" s="180">
        <f t="shared" si="1"/>
        <v>0</v>
      </c>
      <c r="U71" s="159">
        <f t="shared" si="9"/>
        <v>0</v>
      </c>
      <c r="V71" s="160">
        <f t="shared" si="9"/>
        <v>0</v>
      </c>
      <c r="W71" s="160">
        <f t="shared" si="9"/>
        <v>0</v>
      </c>
      <c r="X71" s="160">
        <f t="shared" si="9"/>
        <v>0</v>
      </c>
      <c r="Y71" s="160">
        <f t="shared" si="9"/>
        <v>0</v>
      </c>
      <c r="Z71" s="160">
        <f t="shared" si="9"/>
        <v>0</v>
      </c>
      <c r="AA71" s="161">
        <f t="shared" si="10"/>
        <v>0</v>
      </c>
      <c r="AB71" s="162">
        <f t="shared" si="3"/>
        <v>0</v>
      </c>
      <c r="AC71" s="163">
        <f t="shared" si="4"/>
        <v>0</v>
      </c>
      <c r="AE71" s="245"/>
      <c r="AF71" s="245"/>
    </row>
    <row r="72" spans="1:32" ht="13.5" thickBot="1">
      <c r="A72" s="164">
        <v>30</v>
      </c>
      <c r="B72" s="218" t="str">
        <f t="shared" si="5"/>
        <v/>
      </c>
      <c r="C72" s="219" t="str">
        <f t="shared" si="6"/>
        <v/>
      </c>
      <c r="D72" s="260"/>
      <c r="E72" s="360"/>
      <c r="F72" s="361"/>
      <c r="G72" s="254"/>
      <c r="H72" s="254"/>
      <c r="I72" s="256"/>
      <c r="J72" s="256"/>
      <c r="K72" s="165">
        <f>J72*'TYPICAL PROFILE'!$J$196</f>
        <v>0</v>
      </c>
      <c r="L72" s="166">
        <f>'TYPICAL PROFILE'!$I$196*PRICING!J72</f>
        <v>0</v>
      </c>
      <c r="M72" s="166">
        <f>'TYPICAL PROFILE'!$H$196*PRICING!J72</f>
        <v>0</v>
      </c>
      <c r="N72" s="167">
        <f t="shared" si="7"/>
        <v>0</v>
      </c>
      <c r="O72" s="166">
        <f>'TYPICAL PROFILE'!$G$196*PRICING!J72</f>
        <v>0</v>
      </c>
      <c r="P72" s="166">
        <f>'TYPICAL PROFILE'!$F$196*PRICING!J72</f>
        <v>0</v>
      </c>
      <c r="Q72" s="166">
        <f>'TYPICAL PROFILE'!$E$196*PRICING!J72</f>
        <v>0</v>
      </c>
      <c r="R72" s="168">
        <f t="shared" si="8"/>
        <v>0</v>
      </c>
      <c r="S72" s="179">
        <f t="shared" si="0"/>
        <v>0</v>
      </c>
      <c r="T72" s="181">
        <f t="shared" si="1"/>
        <v>0</v>
      </c>
      <c r="U72" s="169">
        <f t="shared" si="9"/>
        <v>0</v>
      </c>
      <c r="V72" s="170">
        <f t="shared" si="9"/>
        <v>0</v>
      </c>
      <c r="W72" s="170">
        <f t="shared" si="9"/>
        <v>0</v>
      </c>
      <c r="X72" s="170">
        <f t="shared" si="9"/>
        <v>0</v>
      </c>
      <c r="Y72" s="170">
        <f t="shared" si="9"/>
        <v>0</v>
      </c>
      <c r="Z72" s="170">
        <f t="shared" si="9"/>
        <v>0</v>
      </c>
      <c r="AA72" s="171">
        <f t="shared" si="10"/>
        <v>0</v>
      </c>
      <c r="AB72" s="172">
        <f t="shared" si="3"/>
        <v>0</v>
      </c>
      <c r="AC72" s="173">
        <f t="shared" si="4"/>
        <v>0</v>
      </c>
      <c r="AE72" s="245"/>
      <c r="AF72" s="245"/>
    </row>
    <row r="73" spans="1:32">
      <c r="A73" s="15"/>
      <c r="I73" s="174"/>
      <c r="J73" s="174"/>
      <c r="K73" s="174"/>
      <c r="M73" s="175"/>
      <c r="N73" s="175"/>
      <c r="O73" s="175"/>
    </row>
    <row r="74" spans="1:32">
      <c r="A74" s="15"/>
      <c r="B74" s="15"/>
      <c r="C74" s="15"/>
      <c r="D74" s="15"/>
      <c r="E74" s="15"/>
    </row>
    <row r="75" spans="1:32">
      <c r="A75" s="15"/>
      <c r="B75" s="15"/>
      <c r="C75" s="15"/>
      <c r="D75" s="15"/>
      <c r="E75" s="15"/>
      <c r="F75" s="15"/>
      <c r="G75" s="15"/>
      <c r="H75" s="15"/>
      <c r="I75" s="15"/>
      <c r="J75" s="15"/>
      <c r="K75" s="15"/>
      <c r="L75" s="15"/>
      <c r="M75" s="15"/>
      <c r="N75" s="15"/>
      <c r="O75" s="15"/>
    </row>
    <row r="76" spans="1:32">
      <c r="A76" s="15"/>
    </row>
    <row r="77" spans="1:32">
      <c r="A77" s="15"/>
    </row>
    <row r="78" spans="1:32">
      <c r="A78" s="15"/>
    </row>
    <row r="79" spans="1:32">
      <c r="A79" s="15"/>
    </row>
    <row r="80" spans="1:32">
      <c r="A80" s="15"/>
    </row>
    <row r="81" spans="1:1">
      <c r="A81" s="15"/>
    </row>
    <row r="82" spans="1:1">
      <c r="A82" s="15"/>
    </row>
    <row r="83" spans="1:1">
      <c r="A83" s="15"/>
    </row>
    <row r="84" spans="1:1">
      <c r="A84" s="15"/>
    </row>
    <row r="85" spans="1:1">
      <c r="A85" s="15"/>
    </row>
    <row r="86" spans="1:1">
      <c r="A86" s="15"/>
    </row>
    <row r="87" spans="1:1">
      <c r="A87" s="15"/>
    </row>
    <row r="88" spans="1:1">
      <c r="A88" s="15"/>
    </row>
    <row r="89" spans="1:1">
      <c r="A89" s="15"/>
    </row>
    <row r="90" spans="1:1">
      <c r="A90" s="15"/>
    </row>
    <row r="91" spans="1:1">
      <c r="A91" s="15"/>
    </row>
    <row r="92" spans="1:1">
      <c r="A92" s="15"/>
    </row>
    <row r="93" spans="1:1">
      <c r="A93" s="15"/>
    </row>
    <row r="94" spans="1:1">
      <c r="A94" s="15"/>
    </row>
    <row r="95" spans="1:1">
      <c r="A95" s="15"/>
    </row>
    <row r="96" spans="1:1">
      <c r="A96" s="15"/>
    </row>
    <row r="97" spans="1:1">
      <c r="A97" s="15"/>
    </row>
    <row r="98" spans="1:1">
      <c r="A98" s="15"/>
    </row>
    <row r="99" spans="1:1">
      <c r="A99" s="15"/>
    </row>
    <row r="100" spans="1:1">
      <c r="A100" s="15"/>
    </row>
    <row r="101" spans="1:1">
      <c r="A101" s="15"/>
    </row>
    <row r="102" spans="1:1">
      <c r="A102" s="15"/>
    </row>
    <row r="103" spans="1:1">
      <c r="A103" s="15"/>
    </row>
    <row r="104" spans="1:1">
      <c r="A104" s="15"/>
    </row>
    <row r="105" spans="1:1">
      <c r="A105" s="15"/>
    </row>
    <row r="106" spans="1:1">
      <c r="A106" s="15"/>
    </row>
    <row r="107" spans="1:1">
      <c r="A107" s="15"/>
    </row>
    <row r="108" spans="1:1">
      <c r="A108" s="15"/>
    </row>
    <row r="109" spans="1:1">
      <c r="A109" s="15"/>
    </row>
    <row r="110" spans="1:1">
      <c r="A110" s="15"/>
    </row>
    <row r="111" spans="1:1">
      <c r="A111" s="15"/>
    </row>
    <row r="112" spans="1:1">
      <c r="A112" s="15"/>
    </row>
    <row r="113" spans="1:1">
      <c r="A113" s="15"/>
    </row>
    <row r="114" spans="1:1">
      <c r="A114" s="15"/>
    </row>
    <row r="115" spans="1:1">
      <c r="A115" s="15"/>
    </row>
    <row r="116" spans="1:1">
      <c r="A116" s="15"/>
    </row>
    <row r="117" spans="1:1">
      <c r="A117" s="15"/>
    </row>
    <row r="118" spans="1:1">
      <c r="A118" s="15"/>
    </row>
    <row r="119" spans="1:1">
      <c r="A119" s="15"/>
    </row>
    <row r="120" spans="1:1">
      <c r="A120" s="15"/>
    </row>
    <row r="121" spans="1:1">
      <c r="A121" s="15"/>
    </row>
    <row r="122" spans="1:1">
      <c r="A122" s="15"/>
    </row>
    <row r="123" spans="1:1">
      <c r="A123" s="15"/>
    </row>
    <row r="124" spans="1:1">
      <c r="A124" s="15"/>
    </row>
    <row r="125" spans="1:1">
      <c r="A125" s="15"/>
    </row>
    <row r="126" spans="1:1">
      <c r="A126" s="15"/>
    </row>
    <row r="127" spans="1:1">
      <c r="A127" s="15"/>
    </row>
    <row r="128" spans="1:1">
      <c r="A128" s="15"/>
    </row>
    <row r="129" spans="1:1">
      <c r="A129" s="15"/>
    </row>
    <row r="130" spans="1:1">
      <c r="A130" s="15"/>
    </row>
    <row r="131" spans="1:1">
      <c r="A131" s="15"/>
    </row>
    <row r="132" spans="1:1">
      <c r="A132" s="15"/>
    </row>
    <row r="133" spans="1:1">
      <c r="A133" s="15"/>
    </row>
    <row r="134" spans="1:1">
      <c r="A134" s="15"/>
    </row>
    <row r="135" spans="1:1">
      <c r="A135" s="15"/>
    </row>
    <row r="136" spans="1:1">
      <c r="A136" s="15"/>
    </row>
    <row r="137" spans="1:1">
      <c r="A137" s="15"/>
    </row>
    <row r="138" spans="1:1">
      <c r="A138" s="15"/>
    </row>
    <row r="139" spans="1:1">
      <c r="A139" s="15"/>
    </row>
    <row r="140" spans="1:1">
      <c r="A140" s="15"/>
    </row>
    <row r="141" spans="1:1">
      <c r="A141" s="15"/>
    </row>
    <row r="142" spans="1:1">
      <c r="A142" s="15"/>
    </row>
    <row r="143" spans="1:1">
      <c r="A143" s="15"/>
    </row>
    <row r="144" spans="1:1">
      <c r="A144" s="15"/>
    </row>
    <row r="145" spans="1:1">
      <c r="A145" s="15"/>
    </row>
    <row r="146" spans="1:1">
      <c r="A146" s="15"/>
    </row>
    <row r="147" spans="1:1">
      <c r="A147" s="15"/>
    </row>
    <row r="148" spans="1:1">
      <c r="A148" s="15"/>
    </row>
    <row r="149" spans="1:1">
      <c r="A149" s="15"/>
    </row>
    <row r="150" spans="1:1">
      <c r="A150" s="15"/>
    </row>
    <row r="151" spans="1:1">
      <c r="A151" s="15"/>
    </row>
    <row r="152" spans="1:1">
      <c r="A152" s="15"/>
    </row>
    <row r="153" spans="1:1">
      <c r="A153" s="15"/>
    </row>
    <row r="154" spans="1:1">
      <c r="A154" s="15"/>
    </row>
    <row r="155" spans="1:1">
      <c r="A155" s="15"/>
    </row>
    <row r="156" spans="1:1">
      <c r="A156" s="15"/>
    </row>
    <row r="157" spans="1:1">
      <c r="A157" s="15"/>
    </row>
    <row r="158" spans="1:1">
      <c r="A158" s="15"/>
    </row>
    <row r="159" spans="1:1">
      <c r="A159" s="15"/>
    </row>
    <row r="160" spans="1:1">
      <c r="A160" s="15"/>
    </row>
    <row r="161" spans="1:1">
      <c r="A161" s="15"/>
    </row>
    <row r="162" spans="1:1">
      <c r="A162" s="15"/>
    </row>
    <row r="163" spans="1:1">
      <c r="A163" s="15"/>
    </row>
    <row r="164" spans="1:1">
      <c r="A164" s="15"/>
    </row>
    <row r="165" spans="1:1">
      <c r="A165" s="15"/>
    </row>
    <row r="166" spans="1:1">
      <c r="A166" s="15"/>
    </row>
    <row r="167" spans="1:1">
      <c r="A167" s="15"/>
    </row>
    <row r="168" spans="1:1">
      <c r="A168" s="15"/>
    </row>
    <row r="169" spans="1:1">
      <c r="A169" s="15"/>
    </row>
    <row r="170" spans="1:1">
      <c r="A170" s="15"/>
    </row>
    <row r="171" spans="1:1">
      <c r="A171" s="15"/>
    </row>
    <row r="172" spans="1:1">
      <c r="A172" s="15"/>
    </row>
    <row r="173" spans="1:1">
      <c r="A173" s="15"/>
    </row>
    <row r="174" spans="1:1">
      <c r="A174" s="15"/>
    </row>
    <row r="175" spans="1:1">
      <c r="A175" s="15"/>
    </row>
    <row r="176" spans="1:1">
      <c r="A176" s="15"/>
    </row>
    <row r="177" spans="1:1">
      <c r="A177" s="15"/>
    </row>
    <row r="178" spans="1:1">
      <c r="A178" s="15"/>
    </row>
    <row r="179" spans="1:1">
      <c r="A179" s="15"/>
    </row>
    <row r="180" spans="1:1">
      <c r="A180" s="15"/>
    </row>
    <row r="181" spans="1:1">
      <c r="A181" s="15"/>
    </row>
    <row r="182" spans="1:1">
      <c r="A182" s="15"/>
    </row>
    <row r="183" spans="1:1">
      <c r="A183" s="15"/>
    </row>
    <row r="184" spans="1:1">
      <c r="A184" s="15"/>
    </row>
    <row r="185" spans="1:1">
      <c r="A185" s="15"/>
    </row>
    <row r="186" spans="1:1">
      <c r="A186" s="15"/>
    </row>
    <row r="187" spans="1:1">
      <c r="A187" s="15"/>
    </row>
    <row r="188" spans="1:1">
      <c r="A188" s="15"/>
    </row>
    <row r="189" spans="1:1">
      <c r="A189" s="15"/>
    </row>
    <row r="190" spans="1:1">
      <c r="A190" s="15"/>
    </row>
    <row r="191" spans="1:1">
      <c r="A191" s="15"/>
    </row>
    <row r="192" spans="1:1">
      <c r="A192" s="15"/>
    </row>
    <row r="193" spans="1:1">
      <c r="A193" s="15"/>
    </row>
    <row r="194" spans="1:1">
      <c r="A194" s="15"/>
    </row>
    <row r="195" spans="1:1">
      <c r="A195" s="15"/>
    </row>
    <row r="196" spans="1:1">
      <c r="A196" s="15"/>
    </row>
    <row r="197" spans="1:1">
      <c r="A197" s="15"/>
    </row>
    <row r="198" spans="1:1">
      <c r="A198" s="15"/>
    </row>
    <row r="199" spans="1:1">
      <c r="A199" s="15"/>
    </row>
    <row r="200" spans="1:1">
      <c r="A200" s="15"/>
    </row>
    <row r="201" spans="1:1">
      <c r="A201" s="15"/>
    </row>
    <row r="202" spans="1:1">
      <c r="A202" s="15"/>
    </row>
    <row r="203" spans="1:1">
      <c r="A203" s="15"/>
    </row>
    <row r="204" spans="1:1">
      <c r="A204" s="15"/>
    </row>
    <row r="205" spans="1:1">
      <c r="A205" s="15"/>
    </row>
    <row r="206" spans="1:1">
      <c r="A206" s="15"/>
    </row>
    <row r="207" spans="1:1">
      <c r="A207" s="15"/>
    </row>
    <row r="208" spans="1:1">
      <c r="A208" s="15"/>
    </row>
    <row r="209" spans="1:1">
      <c r="A209" s="15"/>
    </row>
    <row r="210" spans="1:1">
      <c r="A210" s="15"/>
    </row>
    <row r="211" spans="1:1">
      <c r="A211" s="15"/>
    </row>
    <row r="212" spans="1:1">
      <c r="A212" s="15"/>
    </row>
    <row r="213" spans="1:1">
      <c r="A213" s="15"/>
    </row>
    <row r="214" spans="1:1">
      <c r="A214" s="15"/>
    </row>
    <row r="215" spans="1:1">
      <c r="A215" s="15"/>
    </row>
    <row r="216" spans="1:1">
      <c r="A216" s="15"/>
    </row>
    <row r="217" spans="1:1">
      <c r="A217" s="15"/>
    </row>
    <row r="218" spans="1:1">
      <c r="A218" s="15"/>
    </row>
    <row r="219" spans="1:1">
      <c r="A219" s="15"/>
    </row>
    <row r="220" spans="1:1">
      <c r="A220" s="15"/>
    </row>
    <row r="221" spans="1:1">
      <c r="A221" s="15"/>
    </row>
    <row r="222" spans="1:1">
      <c r="A222" s="15"/>
    </row>
    <row r="223" spans="1:1">
      <c r="A223" s="15"/>
    </row>
    <row r="224" spans="1:1">
      <c r="A224" s="15"/>
    </row>
    <row r="225" spans="1:1">
      <c r="A225" s="15"/>
    </row>
    <row r="226" spans="1:1">
      <c r="A226" s="15"/>
    </row>
    <row r="227" spans="1:1">
      <c r="A227" s="15"/>
    </row>
    <row r="228" spans="1:1">
      <c r="A228" s="15"/>
    </row>
    <row r="229" spans="1:1">
      <c r="A229" s="15"/>
    </row>
    <row r="230" spans="1:1">
      <c r="A230" s="15"/>
    </row>
    <row r="231" spans="1:1">
      <c r="A231" s="15"/>
    </row>
    <row r="232" spans="1:1">
      <c r="A232" s="15"/>
    </row>
    <row r="233" spans="1:1">
      <c r="A233" s="15"/>
    </row>
    <row r="234" spans="1:1">
      <c r="A234" s="15"/>
    </row>
    <row r="235" spans="1:1">
      <c r="A235" s="15"/>
    </row>
    <row r="236" spans="1:1">
      <c r="A236" s="15"/>
    </row>
    <row r="237" spans="1:1">
      <c r="A237" s="15"/>
    </row>
    <row r="238" spans="1:1">
      <c r="A238" s="15"/>
    </row>
    <row r="239" spans="1:1">
      <c r="A239" s="15"/>
    </row>
    <row r="240" spans="1:1">
      <c r="A240" s="15"/>
    </row>
    <row r="241" spans="1:1">
      <c r="A241" s="15"/>
    </row>
    <row r="242" spans="1:1">
      <c r="A242" s="15"/>
    </row>
    <row r="243" spans="1:1">
      <c r="A243" s="15"/>
    </row>
    <row r="244" spans="1:1">
      <c r="A244" s="15"/>
    </row>
    <row r="245" spans="1:1">
      <c r="A245" s="15"/>
    </row>
    <row r="246" spans="1:1">
      <c r="A246" s="15"/>
    </row>
    <row r="247" spans="1:1">
      <c r="A247" s="15"/>
    </row>
    <row r="248" spans="1:1">
      <c r="A248" s="15"/>
    </row>
    <row r="249" spans="1:1">
      <c r="A249" s="15"/>
    </row>
    <row r="250" spans="1:1">
      <c r="A250" s="15"/>
    </row>
    <row r="251" spans="1:1">
      <c r="A251" s="15"/>
    </row>
    <row r="252" spans="1:1">
      <c r="A252" s="15"/>
    </row>
    <row r="253" spans="1:1">
      <c r="A253" s="15"/>
    </row>
    <row r="254" spans="1:1">
      <c r="A254" s="15"/>
    </row>
    <row r="255" spans="1:1">
      <c r="A255" s="15"/>
    </row>
    <row r="256" spans="1:1">
      <c r="A256" s="15"/>
    </row>
  </sheetData>
  <sheetProtection selectLockedCells="1"/>
  <mergeCells count="47">
    <mergeCell ref="L7:R7"/>
    <mergeCell ref="L8:R8"/>
    <mergeCell ref="L9:R9"/>
    <mergeCell ref="L10:R10"/>
    <mergeCell ref="L11:R11"/>
    <mergeCell ref="S40:T40"/>
    <mergeCell ref="B11:J12"/>
    <mergeCell ref="C22:E22"/>
    <mergeCell ref="S37:AA37"/>
    <mergeCell ref="K40:R40"/>
    <mergeCell ref="S38:T38"/>
    <mergeCell ref="U38:AA38"/>
    <mergeCell ref="I36:K36"/>
    <mergeCell ref="I35:K35"/>
    <mergeCell ref="I34:K34"/>
    <mergeCell ref="I33:K33"/>
    <mergeCell ref="I32:K32"/>
    <mergeCell ref="I31:K31"/>
    <mergeCell ref="L34:M34"/>
    <mergeCell ref="L35:M35"/>
    <mergeCell ref="B26:D26"/>
    <mergeCell ref="C20:E20"/>
    <mergeCell ref="C21:E21"/>
    <mergeCell ref="S39:T39"/>
    <mergeCell ref="C31:D31"/>
    <mergeCell ref="C32:D32"/>
    <mergeCell ref="L31:M31"/>
    <mergeCell ref="L32:M32"/>
    <mergeCell ref="L33:M33"/>
    <mergeCell ref="N28:O28"/>
    <mergeCell ref="C30:D30"/>
    <mergeCell ref="N36:O36"/>
    <mergeCell ref="P29:Q29"/>
    <mergeCell ref="P26:Q26"/>
    <mergeCell ref="P35:Q35"/>
    <mergeCell ref="N26:O26"/>
    <mergeCell ref="P31:Q31"/>
    <mergeCell ref="P32:Q32"/>
    <mergeCell ref="P28:Q28"/>
    <mergeCell ref="N32:O32"/>
    <mergeCell ref="P30:Q30"/>
    <mergeCell ref="P33:Q34"/>
    <mergeCell ref="N33:O34"/>
    <mergeCell ref="N35:O35"/>
    <mergeCell ref="N31:O31"/>
    <mergeCell ref="N27:O27"/>
    <mergeCell ref="P27:Q27"/>
  </mergeCells>
  <phoneticPr fontId="3" type="noConversion"/>
  <conditionalFormatting sqref="E43:E72">
    <cfRule type="expression" dxfId="6" priority="5" stopIfTrue="1">
      <formula>$C$21="Variable"</formula>
    </cfRule>
  </conditionalFormatting>
  <conditionalFormatting sqref="A34">
    <cfRule type="expression" dxfId="5" priority="3">
      <formula>AND(OR(LEFT($C$30,4)="Sola",LEFT($C$30,4)="Wind"),LEFT($C$31,2)&lt;&gt;"As")</formula>
    </cfRule>
  </conditionalFormatting>
  <conditionalFormatting sqref="A35">
    <cfRule type="expression" dxfId="4" priority="2">
      <formula>AND(LEFT($C$31,2)="As",$C$32&lt;&gt;"N/A")</formula>
    </cfRule>
  </conditionalFormatting>
  <conditionalFormatting sqref="A36">
    <cfRule type="expression" dxfId="3" priority="1">
      <formula>LEFT($C$32,3)="Dis"</formula>
    </cfRule>
  </conditionalFormatting>
  <dataValidations count="4">
    <dataValidation type="list" allowBlank="1" showInputMessage="1" showErrorMessage="1" sqref="C22:E22">
      <formula1>"PPA"</formula1>
    </dataValidation>
    <dataValidation type="list" allowBlank="1" showInputMessage="1" showErrorMessage="1" sqref="S38">
      <formula1>"Flat Pricing,TOD Pricing"</formula1>
    </dataValidation>
    <dataValidation type="list" allowBlank="1" showInputMessage="1" showErrorMessage="1" sqref="C31:D31">
      <formula1>"Baseload,As-Available"</formula1>
    </dataValidation>
    <dataValidation type="list" allowBlank="1" showInputMessage="1" showErrorMessage="1" sqref="C32:D32">
      <formula1>"Baseload 6x16,Peaking 5x8,Dispatchable,N/A"</formula1>
    </dataValidation>
  </dataValidations>
  <pageMargins left="0.75" right="0.75" top="1" bottom="1" header="0.5" footer="0.5"/>
  <pageSetup paperSize="17" scale="58" fitToHeight="2" orientation="landscape" r:id="rId1"/>
  <headerFooter alignWithMargins="0"/>
  <colBreaks count="1" manualBreakCount="1">
    <brk id="27" max="1048575" man="1"/>
  </colBreaks>
  <drawing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Q307"/>
  <sheetViews>
    <sheetView showGridLines="0" zoomScale="85" zoomScaleNormal="85" workbookViewId="0">
      <selection activeCell="O6" sqref="O6"/>
    </sheetView>
  </sheetViews>
  <sheetFormatPr defaultColWidth="9.140625" defaultRowHeight="12.75"/>
  <cols>
    <col min="1" max="1" width="11.5703125" style="6" customWidth="1"/>
    <col min="2" max="2" width="9" style="6" customWidth="1"/>
    <col min="3" max="4" width="7.7109375" style="6" customWidth="1"/>
    <col min="5" max="16" width="9.7109375" style="6" customWidth="1"/>
    <col min="17" max="16384" width="9.140625" style="6"/>
  </cols>
  <sheetData>
    <row r="1" spans="1:17" ht="19.5">
      <c r="A1" s="1" t="s">
        <v>0</v>
      </c>
      <c r="B1" s="2"/>
      <c r="C1" s="2"/>
      <c r="D1" s="2"/>
      <c r="E1" s="2"/>
      <c r="F1" s="2"/>
      <c r="G1" s="2"/>
      <c r="H1" s="2"/>
      <c r="I1" s="2"/>
      <c r="J1" s="2"/>
      <c r="K1" s="3"/>
      <c r="L1" s="2"/>
      <c r="M1" s="4"/>
      <c r="N1" s="3"/>
      <c r="O1" s="3"/>
      <c r="P1" s="5" t="s">
        <v>208</v>
      </c>
    </row>
    <row r="2" spans="1:17" ht="15.75">
      <c r="A2" s="7"/>
      <c r="B2" s="8"/>
      <c r="C2" s="8"/>
      <c r="D2" s="8"/>
      <c r="E2" s="8"/>
      <c r="F2" s="8"/>
      <c r="G2" s="8"/>
      <c r="H2" s="8"/>
      <c r="I2" s="8"/>
      <c r="J2" s="8"/>
      <c r="K2" s="9"/>
      <c r="L2" s="9"/>
      <c r="M2" s="9"/>
      <c r="N2" s="9"/>
      <c r="O2" s="9"/>
      <c r="P2" s="10" t="s">
        <v>1</v>
      </c>
    </row>
    <row r="4" spans="1:17" ht="15.75">
      <c r="A4" s="11" t="s">
        <v>2</v>
      </c>
      <c r="B4" s="12"/>
      <c r="C4" s="13"/>
      <c r="D4" s="13"/>
      <c r="E4" s="13"/>
      <c r="F4" s="13"/>
      <c r="G4" s="13"/>
      <c r="H4" s="13"/>
      <c r="I4" s="13"/>
      <c r="J4" s="13"/>
      <c r="K4" s="13"/>
    </row>
    <row r="5" spans="1:17">
      <c r="A5" s="14"/>
      <c r="B5" s="15"/>
      <c r="C5" s="15"/>
      <c r="D5" s="15"/>
      <c r="E5" s="15"/>
      <c r="F5" s="15"/>
      <c r="G5" s="15"/>
      <c r="K5" s="16"/>
    </row>
    <row r="6" spans="1:17" ht="20.25" customHeight="1">
      <c r="A6" s="448" t="s">
        <v>272</v>
      </c>
      <c r="B6" s="449"/>
      <c r="C6" s="449"/>
      <c r="D6" s="449"/>
      <c r="E6" s="449"/>
      <c r="F6" s="449"/>
      <c r="G6" s="449"/>
      <c r="H6" s="449"/>
      <c r="I6" s="449"/>
      <c r="J6" s="449"/>
      <c r="K6" s="16"/>
    </row>
    <row r="7" spans="1:17" ht="20.25" customHeight="1">
      <c r="A7" s="448"/>
      <c r="B7" s="449"/>
      <c r="C7" s="449"/>
      <c r="D7" s="449"/>
      <c r="E7" s="449"/>
      <c r="F7" s="449"/>
      <c r="G7" s="449"/>
      <c r="H7" s="449"/>
      <c r="I7" s="449"/>
      <c r="J7" s="449"/>
      <c r="K7" s="16"/>
    </row>
    <row r="8" spans="1:17" ht="20.25" customHeight="1">
      <c r="A8" s="448"/>
      <c r="B8" s="449"/>
      <c r="C8" s="449"/>
      <c r="D8" s="449"/>
      <c r="E8" s="449"/>
      <c r="F8" s="449"/>
      <c r="G8" s="449"/>
      <c r="H8" s="449"/>
      <c r="I8" s="449"/>
      <c r="J8" s="449"/>
      <c r="K8" s="16"/>
    </row>
    <row r="9" spans="1:17">
      <c r="A9" s="18"/>
      <c r="B9" s="19"/>
      <c r="C9" s="450"/>
      <c r="D9" s="450"/>
      <c r="E9" s="20"/>
      <c r="F9" s="20"/>
      <c r="G9" s="20"/>
      <c r="H9" s="20"/>
      <c r="I9" s="20"/>
      <c r="J9" s="20"/>
      <c r="K9" s="21"/>
    </row>
    <row r="10" spans="1:17" ht="13.5" thickBot="1">
      <c r="A10" s="453" t="str">
        <f>'PROJECT INFORMATION'!$D$19</f>
        <v>PPA</v>
      </c>
      <c r="B10" s="453"/>
      <c r="C10" s="451"/>
      <c r="D10" s="451"/>
    </row>
    <row r="11" spans="1:17" ht="13.5" thickBot="1">
      <c r="E11" s="454" t="s">
        <v>211</v>
      </c>
      <c r="F11" s="455"/>
      <c r="G11" s="455"/>
      <c r="H11" s="455"/>
      <c r="I11" s="455"/>
      <c r="J11" s="455"/>
      <c r="K11" s="455"/>
      <c r="L11" s="455"/>
      <c r="M11" s="455"/>
      <c r="N11" s="455"/>
      <c r="O11" s="455"/>
      <c r="P11" s="456"/>
    </row>
    <row r="12" spans="1:17" ht="13.5" thickBot="1">
      <c r="E12" s="452" t="s">
        <v>33</v>
      </c>
      <c r="F12" s="432"/>
      <c r="G12" s="432"/>
      <c r="H12" s="432"/>
      <c r="I12" s="432"/>
      <c r="J12" s="433"/>
      <c r="K12" s="452" t="s">
        <v>34</v>
      </c>
      <c r="L12" s="432"/>
      <c r="M12" s="432"/>
      <c r="N12" s="433"/>
      <c r="O12" s="452" t="s">
        <v>33</v>
      </c>
      <c r="P12" s="433"/>
    </row>
    <row r="13" spans="1:17" ht="38.25">
      <c r="A13" s="22" t="s">
        <v>3</v>
      </c>
      <c r="B13" s="23" t="s">
        <v>4</v>
      </c>
      <c r="C13" s="23" t="s">
        <v>5</v>
      </c>
      <c r="D13" s="24" t="s">
        <v>6</v>
      </c>
      <c r="E13" s="25" t="s">
        <v>7</v>
      </c>
      <c r="F13" s="26" t="s">
        <v>8</v>
      </c>
      <c r="G13" s="26" t="s">
        <v>9</v>
      </c>
      <c r="H13" s="26" t="s">
        <v>10</v>
      </c>
      <c r="I13" s="26" t="s">
        <v>11</v>
      </c>
      <c r="J13" s="27" t="s">
        <v>12</v>
      </c>
      <c r="K13" s="25" t="s">
        <v>13</v>
      </c>
      <c r="L13" s="26" t="s">
        <v>14</v>
      </c>
      <c r="M13" s="26" t="s">
        <v>15</v>
      </c>
      <c r="N13" s="27" t="s">
        <v>16</v>
      </c>
      <c r="O13" s="25" t="s">
        <v>17</v>
      </c>
      <c r="P13" s="27" t="s">
        <v>18</v>
      </c>
      <c r="Q13" s="57"/>
    </row>
    <row r="14" spans="1:17" ht="13.5" customHeight="1">
      <c r="A14" s="28" t="s">
        <v>19</v>
      </c>
      <c r="B14" s="29">
        <v>0</v>
      </c>
      <c r="C14" s="30">
        <v>1</v>
      </c>
      <c r="D14" s="6">
        <v>1</v>
      </c>
      <c r="E14" s="59"/>
      <c r="F14" s="60"/>
      <c r="G14" s="60"/>
      <c r="H14" s="60"/>
      <c r="I14" s="60"/>
      <c r="J14" s="61"/>
      <c r="K14" s="62"/>
      <c r="L14" s="63"/>
      <c r="M14" s="63"/>
      <c r="N14" s="64"/>
      <c r="O14" s="65"/>
      <c r="P14" s="66"/>
      <c r="Q14" s="58"/>
    </row>
    <row r="15" spans="1:17" ht="13.5" customHeight="1">
      <c r="A15" s="28" t="s">
        <v>19</v>
      </c>
      <c r="B15" s="29">
        <f t="shared" ref="B15:B46" si="0">B14+(1/24)</f>
        <v>4.1666666666666664E-2</v>
      </c>
      <c r="C15" s="30">
        <v>2</v>
      </c>
      <c r="D15" s="6">
        <f t="shared" ref="D15:D46" si="1">D14+1</f>
        <v>2</v>
      </c>
      <c r="E15" s="67"/>
      <c r="F15" s="68"/>
      <c r="G15" s="68"/>
      <c r="H15" s="68"/>
      <c r="I15" s="68"/>
      <c r="J15" s="69"/>
      <c r="K15" s="70"/>
      <c r="L15" s="71"/>
      <c r="M15" s="71"/>
      <c r="N15" s="72"/>
      <c r="O15" s="67"/>
      <c r="P15" s="69"/>
      <c r="Q15" s="58"/>
    </row>
    <row r="16" spans="1:17" ht="13.5" customHeight="1">
      <c r="A16" s="28" t="s">
        <v>19</v>
      </c>
      <c r="B16" s="29">
        <f t="shared" si="0"/>
        <v>8.3333333333333329E-2</v>
      </c>
      <c r="C16" s="30">
        <v>3</v>
      </c>
      <c r="D16" s="6">
        <f t="shared" si="1"/>
        <v>3</v>
      </c>
      <c r="E16" s="67"/>
      <c r="F16" s="68"/>
      <c r="G16" s="68"/>
      <c r="H16" s="68"/>
      <c r="I16" s="68"/>
      <c r="J16" s="69"/>
      <c r="K16" s="70"/>
      <c r="L16" s="71"/>
      <c r="M16" s="71"/>
      <c r="N16" s="72"/>
      <c r="O16" s="67"/>
      <c r="P16" s="69"/>
      <c r="Q16" s="58"/>
    </row>
    <row r="17" spans="1:17" ht="13.5" customHeight="1">
      <c r="A17" s="28" t="s">
        <v>19</v>
      </c>
      <c r="B17" s="29">
        <f t="shared" si="0"/>
        <v>0.125</v>
      </c>
      <c r="C17" s="30">
        <v>4</v>
      </c>
      <c r="D17" s="6">
        <f t="shared" si="1"/>
        <v>4</v>
      </c>
      <c r="E17" s="67"/>
      <c r="F17" s="68"/>
      <c r="G17" s="68"/>
      <c r="H17" s="68"/>
      <c r="I17" s="68"/>
      <c r="J17" s="69"/>
      <c r="K17" s="70"/>
      <c r="L17" s="71"/>
      <c r="M17" s="71"/>
      <c r="N17" s="72"/>
      <c r="O17" s="67"/>
      <c r="P17" s="69"/>
      <c r="Q17" s="58"/>
    </row>
    <row r="18" spans="1:17" ht="13.5" customHeight="1">
      <c r="A18" s="28" t="s">
        <v>19</v>
      </c>
      <c r="B18" s="29">
        <f t="shared" si="0"/>
        <v>0.16666666666666666</v>
      </c>
      <c r="C18" s="30">
        <v>5</v>
      </c>
      <c r="D18" s="6">
        <f t="shared" si="1"/>
        <v>5</v>
      </c>
      <c r="E18" s="67"/>
      <c r="F18" s="68"/>
      <c r="G18" s="68"/>
      <c r="H18" s="68"/>
      <c r="I18" s="68"/>
      <c r="J18" s="69"/>
      <c r="K18" s="70"/>
      <c r="L18" s="71"/>
      <c r="M18" s="71"/>
      <c r="N18" s="72"/>
      <c r="O18" s="67"/>
      <c r="P18" s="69"/>
      <c r="Q18" s="58"/>
    </row>
    <row r="19" spans="1:17" ht="13.5" customHeight="1">
      <c r="A19" s="28" t="s">
        <v>19</v>
      </c>
      <c r="B19" s="29">
        <f t="shared" si="0"/>
        <v>0.20833333333333331</v>
      </c>
      <c r="C19" s="30">
        <v>6</v>
      </c>
      <c r="D19" s="6">
        <f t="shared" si="1"/>
        <v>6</v>
      </c>
      <c r="E19" s="67"/>
      <c r="F19" s="68"/>
      <c r="G19" s="68"/>
      <c r="H19" s="68"/>
      <c r="I19" s="68"/>
      <c r="J19" s="69"/>
      <c r="K19" s="70"/>
      <c r="L19" s="71"/>
      <c r="M19" s="71"/>
      <c r="N19" s="72"/>
      <c r="O19" s="67"/>
      <c r="P19" s="69"/>
      <c r="Q19" s="58"/>
    </row>
    <row r="20" spans="1:17" ht="13.5" customHeight="1">
      <c r="A20" s="28" t="s">
        <v>19</v>
      </c>
      <c r="B20" s="29">
        <f t="shared" si="0"/>
        <v>0.24999999999999997</v>
      </c>
      <c r="C20" s="30">
        <v>7</v>
      </c>
      <c r="D20" s="6">
        <f t="shared" si="1"/>
        <v>7</v>
      </c>
      <c r="E20" s="73"/>
      <c r="F20" s="74"/>
      <c r="G20" s="74"/>
      <c r="H20" s="74"/>
      <c r="I20" s="74"/>
      <c r="J20" s="75"/>
      <c r="K20" s="76"/>
      <c r="L20" s="77"/>
      <c r="M20" s="77"/>
      <c r="N20" s="78"/>
      <c r="O20" s="73"/>
      <c r="P20" s="75"/>
      <c r="Q20" s="58"/>
    </row>
    <row r="21" spans="1:17" ht="13.5" customHeight="1">
      <c r="A21" s="28" t="s">
        <v>19</v>
      </c>
      <c r="B21" s="29">
        <f t="shared" si="0"/>
        <v>0.29166666666666663</v>
      </c>
      <c r="C21" s="30">
        <v>8</v>
      </c>
      <c r="D21" s="6">
        <f t="shared" si="1"/>
        <v>8</v>
      </c>
      <c r="E21" s="73"/>
      <c r="F21" s="74"/>
      <c r="G21" s="74"/>
      <c r="H21" s="74"/>
      <c r="I21" s="74"/>
      <c r="J21" s="75"/>
      <c r="K21" s="76"/>
      <c r="L21" s="77"/>
      <c r="M21" s="77"/>
      <c r="N21" s="78"/>
      <c r="O21" s="73"/>
      <c r="P21" s="75"/>
      <c r="Q21" s="58"/>
    </row>
    <row r="22" spans="1:17" ht="13.5" customHeight="1">
      <c r="A22" s="28" t="s">
        <v>19</v>
      </c>
      <c r="B22" s="29">
        <f t="shared" si="0"/>
        <v>0.33333333333333331</v>
      </c>
      <c r="C22" s="30">
        <v>9</v>
      </c>
      <c r="D22" s="6">
        <f t="shared" si="1"/>
        <v>9</v>
      </c>
      <c r="E22" s="73"/>
      <c r="F22" s="74"/>
      <c r="G22" s="74"/>
      <c r="H22" s="74"/>
      <c r="I22" s="74"/>
      <c r="J22" s="75"/>
      <c r="K22" s="76"/>
      <c r="L22" s="77"/>
      <c r="M22" s="77"/>
      <c r="N22" s="78"/>
      <c r="O22" s="73"/>
      <c r="P22" s="75"/>
      <c r="Q22" s="58"/>
    </row>
    <row r="23" spans="1:17" ht="13.5" customHeight="1">
      <c r="A23" s="28" t="s">
        <v>19</v>
      </c>
      <c r="B23" s="29">
        <f t="shared" si="0"/>
        <v>0.375</v>
      </c>
      <c r="C23" s="30">
        <v>10</v>
      </c>
      <c r="D23" s="6">
        <f t="shared" si="1"/>
        <v>10</v>
      </c>
      <c r="E23" s="73"/>
      <c r="F23" s="74"/>
      <c r="G23" s="74"/>
      <c r="H23" s="74"/>
      <c r="I23" s="74"/>
      <c r="J23" s="75"/>
      <c r="K23" s="76"/>
      <c r="L23" s="77"/>
      <c r="M23" s="77"/>
      <c r="N23" s="78"/>
      <c r="O23" s="73"/>
      <c r="P23" s="75"/>
      <c r="Q23" s="58"/>
    </row>
    <row r="24" spans="1:17" ht="13.5" customHeight="1">
      <c r="A24" s="28" t="s">
        <v>19</v>
      </c>
      <c r="B24" s="29">
        <f t="shared" si="0"/>
        <v>0.41666666666666669</v>
      </c>
      <c r="C24" s="30">
        <v>11</v>
      </c>
      <c r="D24" s="6">
        <f t="shared" si="1"/>
        <v>11</v>
      </c>
      <c r="E24" s="73"/>
      <c r="F24" s="74"/>
      <c r="G24" s="74"/>
      <c r="H24" s="74"/>
      <c r="I24" s="74"/>
      <c r="J24" s="75"/>
      <c r="K24" s="76"/>
      <c r="L24" s="77"/>
      <c r="M24" s="77"/>
      <c r="N24" s="78"/>
      <c r="O24" s="73"/>
      <c r="P24" s="75"/>
      <c r="Q24" s="58"/>
    </row>
    <row r="25" spans="1:17" ht="13.5" customHeight="1">
      <c r="A25" s="28" t="s">
        <v>19</v>
      </c>
      <c r="B25" s="29">
        <f t="shared" si="0"/>
        <v>0.45833333333333337</v>
      </c>
      <c r="C25" s="30">
        <v>12</v>
      </c>
      <c r="D25" s="6">
        <f t="shared" si="1"/>
        <v>12</v>
      </c>
      <c r="E25" s="73"/>
      <c r="F25" s="74"/>
      <c r="G25" s="74"/>
      <c r="H25" s="74"/>
      <c r="I25" s="74"/>
      <c r="J25" s="75"/>
      <c r="K25" s="200"/>
      <c r="L25" s="201"/>
      <c r="M25" s="201"/>
      <c r="N25" s="202"/>
      <c r="O25" s="73"/>
      <c r="P25" s="75"/>
      <c r="Q25" s="58"/>
    </row>
    <row r="26" spans="1:17" ht="13.5" customHeight="1">
      <c r="A26" s="28" t="s">
        <v>19</v>
      </c>
      <c r="B26" s="29">
        <f t="shared" si="0"/>
        <v>0.5</v>
      </c>
      <c r="C26" s="30">
        <v>13</v>
      </c>
      <c r="D26" s="6">
        <f t="shared" si="1"/>
        <v>13</v>
      </c>
      <c r="E26" s="73"/>
      <c r="F26" s="74"/>
      <c r="G26" s="74"/>
      <c r="H26" s="74"/>
      <c r="I26" s="74"/>
      <c r="J26" s="75"/>
      <c r="K26" s="200"/>
      <c r="L26" s="201"/>
      <c r="M26" s="201"/>
      <c r="N26" s="202"/>
      <c r="O26" s="73"/>
      <c r="P26" s="75"/>
      <c r="Q26" s="58"/>
    </row>
    <row r="27" spans="1:17" ht="13.5" customHeight="1">
      <c r="A27" s="28" t="s">
        <v>19</v>
      </c>
      <c r="B27" s="29">
        <f t="shared" si="0"/>
        <v>0.54166666666666663</v>
      </c>
      <c r="C27" s="30">
        <v>14</v>
      </c>
      <c r="D27" s="6">
        <f t="shared" si="1"/>
        <v>14</v>
      </c>
      <c r="E27" s="79"/>
      <c r="F27" s="80"/>
      <c r="G27" s="80"/>
      <c r="H27" s="80"/>
      <c r="I27" s="80"/>
      <c r="J27" s="81"/>
      <c r="K27" s="200"/>
      <c r="L27" s="201"/>
      <c r="M27" s="201"/>
      <c r="N27" s="202"/>
      <c r="O27" s="79"/>
      <c r="P27" s="81"/>
      <c r="Q27" s="58"/>
    </row>
    <row r="28" spans="1:17" ht="13.5" customHeight="1">
      <c r="A28" s="28" t="s">
        <v>19</v>
      </c>
      <c r="B28" s="29">
        <f t="shared" si="0"/>
        <v>0.58333333333333326</v>
      </c>
      <c r="C28" s="30">
        <v>15</v>
      </c>
      <c r="D28" s="6">
        <f t="shared" si="1"/>
        <v>15</v>
      </c>
      <c r="E28" s="79"/>
      <c r="F28" s="80"/>
      <c r="G28" s="80"/>
      <c r="H28" s="80"/>
      <c r="I28" s="80"/>
      <c r="J28" s="81"/>
      <c r="K28" s="200"/>
      <c r="L28" s="201"/>
      <c r="M28" s="201"/>
      <c r="N28" s="202"/>
      <c r="O28" s="79"/>
      <c r="P28" s="81"/>
      <c r="Q28" s="58"/>
    </row>
    <row r="29" spans="1:17" ht="13.5" customHeight="1">
      <c r="A29" s="28" t="s">
        <v>19</v>
      </c>
      <c r="B29" s="29">
        <f t="shared" si="0"/>
        <v>0.62499999999999989</v>
      </c>
      <c r="C29" s="30">
        <v>16</v>
      </c>
      <c r="D29" s="6">
        <f t="shared" si="1"/>
        <v>16</v>
      </c>
      <c r="E29" s="79"/>
      <c r="F29" s="80"/>
      <c r="G29" s="80"/>
      <c r="H29" s="80"/>
      <c r="I29" s="80"/>
      <c r="J29" s="81"/>
      <c r="K29" s="200"/>
      <c r="L29" s="201"/>
      <c r="M29" s="201"/>
      <c r="N29" s="202"/>
      <c r="O29" s="79"/>
      <c r="P29" s="81"/>
      <c r="Q29" s="58"/>
    </row>
    <row r="30" spans="1:17" ht="13.5" customHeight="1">
      <c r="A30" s="28" t="s">
        <v>19</v>
      </c>
      <c r="B30" s="29">
        <f t="shared" si="0"/>
        <v>0.66666666666666652</v>
      </c>
      <c r="C30" s="30">
        <v>17</v>
      </c>
      <c r="D30" s="6">
        <f t="shared" si="1"/>
        <v>17</v>
      </c>
      <c r="E30" s="79"/>
      <c r="F30" s="80"/>
      <c r="G30" s="80"/>
      <c r="H30" s="80"/>
      <c r="I30" s="80"/>
      <c r="J30" s="81"/>
      <c r="K30" s="200"/>
      <c r="L30" s="201"/>
      <c r="M30" s="201"/>
      <c r="N30" s="202"/>
      <c r="O30" s="79"/>
      <c r="P30" s="81"/>
      <c r="Q30" s="58"/>
    </row>
    <row r="31" spans="1:17" ht="13.5" customHeight="1">
      <c r="A31" s="28" t="s">
        <v>19</v>
      </c>
      <c r="B31" s="29">
        <f t="shared" si="0"/>
        <v>0.70833333333333315</v>
      </c>
      <c r="C31" s="30">
        <v>18</v>
      </c>
      <c r="D31" s="6">
        <f t="shared" si="1"/>
        <v>18</v>
      </c>
      <c r="E31" s="79"/>
      <c r="F31" s="80"/>
      <c r="G31" s="82"/>
      <c r="H31" s="80"/>
      <c r="I31" s="80"/>
      <c r="J31" s="81"/>
      <c r="K31" s="200"/>
      <c r="L31" s="201"/>
      <c r="M31" s="201"/>
      <c r="N31" s="202"/>
      <c r="O31" s="79"/>
      <c r="P31" s="81"/>
      <c r="Q31" s="58"/>
    </row>
    <row r="32" spans="1:17" ht="13.5" customHeight="1">
      <c r="A32" s="28" t="s">
        <v>19</v>
      </c>
      <c r="B32" s="29">
        <f t="shared" si="0"/>
        <v>0.74999999999999978</v>
      </c>
      <c r="C32" s="30">
        <v>19</v>
      </c>
      <c r="D32" s="6">
        <f t="shared" si="1"/>
        <v>19</v>
      </c>
      <c r="E32" s="79"/>
      <c r="F32" s="80"/>
      <c r="G32" s="82"/>
      <c r="H32" s="80"/>
      <c r="I32" s="80"/>
      <c r="J32" s="81"/>
      <c r="K32" s="200"/>
      <c r="L32" s="201"/>
      <c r="M32" s="201"/>
      <c r="N32" s="202"/>
      <c r="O32" s="79"/>
      <c r="P32" s="81"/>
      <c r="Q32" s="58"/>
    </row>
    <row r="33" spans="1:17" ht="13.5" customHeight="1">
      <c r="A33" s="28" t="s">
        <v>19</v>
      </c>
      <c r="B33" s="29">
        <f t="shared" si="0"/>
        <v>0.79166666666666641</v>
      </c>
      <c r="C33" s="30">
        <v>20</v>
      </c>
      <c r="D33" s="6">
        <f t="shared" si="1"/>
        <v>20</v>
      </c>
      <c r="E33" s="83"/>
      <c r="F33" s="84"/>
      <c r="G33" s="80"/>
      <c r="H33" s="80"/>
      <c r="I33" s="80"/>
      <c r="J33" s="81"/>
      <c r="K33" s="203"/>
      <c r="L33" s="204"/>
      <c r="M33" s="204"/>
      <c r="N33" s="205"/>
      <c r="O33" s="79"/>
      <c r="P33" s="81"/>
      <c r="Q33" s="58"/>
    </row>
    <row r="34" spans="1:17" ht="13.5" customHeight="1">
      <c r="A34" s="28" t="s">
        <v>19</v>
      </c>
      <c r="B34" s="29">
        <f t="shared" si="0"/>
        <v>0.83333333333333304</v>
      </c>
      <c r="C34" s="30">
        <v>21</v>
      </c>
      <c r="D34" s="6">
        <f t="shared" si="1"/>
        <v>21</v>
      </c>
      <c r="E34" s="79"/>
      <c r="F34" s="80"/>
      <c r="G34" s="80"/>
      <c r="H34" s="80"/>
      <c r="I34" s="80"/>
      <c r="J34" s="81"/>
      <c r="K34" s="203"/>
      <c r="L34" s="204"/>
      <c r="M34" s="204"/>
      <c r="N34" s="205"/>
      <c r="O34" s="79"/>
      <c r="P34" s="81"/>
      <c r="Q34" s="58"/>
    </row>
    <row r="35" spans="1:17" ht="13.5" customHeight="1">
      <c r="A35" s="28" t="s">
        <v>19</v>
      </c>
      <c r="B35" s="29">
        <f t="shared" si="0"/>
        <v>0.87499999999999967</v>
      </c>
      <c r="C35" s="30">
        <v>22</v>
      </c>
      <c r="D35" s="6">
        <f t="shared" si="1"/>
        <v>22</v>
      </c>
      <c r="E35" s="209"/>
      <c r="F35" s="210"/>
      <c r="G35" s="210"/>
      <c r="H35" s="210"/>
      <c r="I35" s="210"/>
      <c r="J35" s="211"/>
      <c r="K35" s="203"/>
      <c r="L35" s="204"/>
      <c r="M35" s="204"/>
      <c r="N35" s="205"/>
      <c r="O35" s="209"/>
      <c r="P35" s="211"/>
      <c r="Q35" s="58"/>
    </row>
    <row r="36" spans="1:17" ht="13.5" customHeight="1">
      <c r="A36" s="28" t="s">
        <v>19</v>
      </c>
      <c r="B36" s="29">
        <f t="shared" si="0"/>
        <v>0.9166666666666663</v>
      </c>
      <c r="C36" s="30">
        <v>23</v>
      </c>
      <c r="D36" s="6">
        <f t="shared" si="1"/>
        <v>23</v>
      </c>
      <c r="E36" s="67"/>
      <c r="F36" s="68"/>
      <c r="G36" s="68"/>
      <c r="H36" s="68"/>
      <c r="I36" s="68"/>
      <c r="J36" s="69"/>
      <c r="K36" s="206"/>
      <c r="L36" s="207"/>
      <c r="M36" s="207"/>
      <c r="N36" s="208"/>
      <c r="O36" s="67"/>
      <c r="P36" s="69"/>
      <c r="Q36" s="58"/>
    </row>
    <row r="37" spans="1:17" ht="13.5" customHeight="1">
      <c r="A37" s="28" t="s">
        <v>19</v>
      </c>
      <c r="B37" s="29">
        <f t="shared" si="0"/>
        <v>0.95833333333333293</v>
      </c>
      <c r="C37" s="30">
        <v>24</v>
      </c>
      <c r="D37" s="6">
        <f t="shared" si="1"/>
        <v>24</v>
      </c>
      <c r="E37" s="85"/>
      <c r="F37" s="86"/>
      <c r="G37" s="86"/>
      <c r="H37" s="86"/>
      <c r="I37" s="86"/>
      <c r="J37" s="87"/>
      <c r="K37" s="88"/>
      <c r="L37" s="89"/>
      <c r="M37" s="89"/>
      <c r="N37" s="90"/>
      <c r="O37" s="85"/>
      <c r="P37" s="87"/>
      <c r="Q37" s="58"/>
    </row>
    <row r="38" spans="1:17" ht="13.5" customHeight="1">
      <c r="A38" s="28" t="s">
        <v>20</v>
      </c>
      <c r="B38" s="29">
        <f t="shared" si="0"/>
        <v>0.99999999999999956</v>
      </c>
      <c r="C38" s="30">
        <v>1</v>
      </c>
      <c r="D38" s="6">
        <f t="shared" si="1"/>
        <v>25</v>
      </c>
      <c r="E38" s="59"/>
      <c r="F38" s="60"/>
      <c r="G38" s="60"/>
      <c r="H38" s="60"/>
      <c r="I38" s="60"/>
      <c r="J38" s="61"/>
      <c r="K38" s="62"/>
      <c r="L38" s="63"/>
      <c r="M38" s="63"/>
      <c r="N38" s="64"/>
      <c r="O38" s="65"/>
      <c r="P38" s="66"/>
      <c r="Q38" s="58"/>
    </row>
    <row r="39" spans="1:17" ht="13.5" customHeight="1">
      <c r="A39" s="28" t="s">
        <v>20</v>
      </c>
      <c r="B39" s="29">
        <f t="shared" si="0"/>
        <v>1.0416666666666663</v>
      </c>
      <c r="C39" s="30">
        <v>2</v>
      </c>
      <c r="D39" s="6">
        <f t="shared" si="1"/>
        <v>26</v>
      </c>
      <c r="E39" s="67"/>
      <c r="F39" s="68"/>
      <c r="G39" s="68"/>
      <c r="H39" s="68"/>
      <c r="I39" s="68"/>
      <c r="J39" s="69"/>
      <c r="K39" s="70"/>
      <c r="L39" s="71"/>
      <c r="M39" s="71"/>
      <c r="N39" s="72"/>
      <c r="O39" s="67"/>
      <c r="P39" s="69"/>
      <c r="Q39" s="58"/>
    </row>
    <row r="40" spans="1:17" ht="13.5" customHeight="1">
      <c r="A40" s="28" t="s">
        <v>20</v>
      </c>
      <c r="B40" s="29">
        <f t="shared" si="0"/>
        <v>1.083333333333333</v>
      </c>
      <c r="C40" s="30">
        <v>3</v>
      </c>
      <c r="D40" s="6">
        <f t="shared" si="1"/>
        <v>27</v>
      </c>
      <c r="E40" s="67"/>
      <c r="F40" s="68"/>
      <c r="G40" s="68"/>
      <c r="H40" s="68"/>
      <c r="I40" s="68"/>
      <c r="J40" s="69"/>
      <c r="K40" s="70"/>
      <c r="L40" s="71"/>
      <c r="M40" s="71"/>
      <c r="N40" s="72"/>
      <c r="O40" s="67"/>
      <c r="P40" s="69"/>
      <c r="Q40" s="58"/>
    </row>
    <row r="41" spans="1:17" ht="13.5" customHeight="1">
      <c r="A41" s="28" t="s">
        <v>20</v>
      </c>
      <c r="B41" s="29">
        <f t="shared" si="0"/>
        <v>1.1249999999999998</v>
      </c>
      <c r="C41" s="30">
        <v>4</v>
      </c>
      <c r="D41" s="6">
        <f t="shared" si="1"/>
        <v>28</v>
      </c>
      <c r="E41" s="67"/>
      <c r="F41" s="68"/>
      <c r="G41" s="68"/>
      <c r="H41" s="68"/>
      <c r="I41" s="68"/>
      <c r="J41" s="69"/>
      <c r="K41" s="70"/>
      <c r="L41" s="71"/>
      <c r="M41" s="71"/>
      <c r="N41" s="72"/>
      <c r="O41" s="67"/>
      <c r="P41" s="69"/>
      <c r="Q41" s="58"/>
    </row>
    <row r="42" spans="1:17" ht="13.5" customHeight="1">
      <c r="A42" s="28" t="s">
        <v>20</v>
      </c>
      <c r="B42" s="29">
        <f t="shared" si="0"/>
        <v>1.1666666666666665</v>
      </c>
      <c r="C42" s="30">
        <v>5</v>
      </c>
      <c r="D42" s="6">
        <f t="shared" si="1"/>
        <v>29</v>
      </c>
      <c r="E42" s="67"/>
      <c r="F42" s="68"/>
      <c r="G42" s="68"/>
      <c r="H42" s="68"/>
      <c r="I42" s="68"/>
      <c r="J42" s="69"/>
      <c r="K42" s="70"/>
      <c r="L42" s="71"/>
      <c r="M42" s="71"/>
      <c r="N42" s="72"/>
      <c r="O42" s="67"/>
      <c r="P42" s="69"/>
      <c r="Q42" s="58"/>
    </row>
    <row r="43" spans="1:17" ht="13.5" customHeight="1">
      <c r="A43" s="28" t="s">
        <v>20</v>
      </c>
      <c r="B43" s="29">
        <f t="shared" si="0"/>
        <v>1.2083333333333333</v>
      </c>
      <c r="C43" s="30">
        <v>6</v>
      </c>
      <c r="D43" s="6">
        <f t="shared" si="1"/>
        <v>30</v>
      </c>
      <c r="E43" s="67"/>
      <c r="F43" s="68"/>
      <c r="G43" s="68"/>
      <c r="H43" s="68"/>
      <c r="I43" s="68"/>
      <c r="J43" s="69"/>
      <c r="K43" s="70"/>
      <c r="L43" s="71"/>
      <c r="M43" s="71"/>
      <c r="N43" s="72"/>
      <c r="O43" s="67"/>
      <c r="P43" s="69"/>
      <c r="Q43" s="58"/>
    </row>
    <row r="44" spans="1:17" ht="13.5" customHeight="1">
      <c r="A44" s="28" t="s">
        <v>20</v>
      </c>
      <c r="B44" s="29">
        <f t="shared" si="0"/>
        <v>1.25</v>
      </c>
      <c r="C44" s="30">
        <v>7</v>
      </c>
      <c r="D44" s="6">
        <f t="shared" si="1"/>
        <v>31</v>
      </c>
      <c r="E44" s="73"/>
      <c r="F44" s="74"/>
      <c r="G44" s="74"/>
      <c r="H44" s="74"/>
      <c r="I44" s="74"/>
      <c r="J44" s="75"/>
      <c r="K44" s="76"/>
      <c r="L44" s="77"/>
      <c r="M44" s="77"/>
      <c r="N44" s="78"/>
      <c r="O44" s="73"/>
      <c r="P44" s="75"/>
      <c r="Q44" s="58"/>
    </row>
    <row r="45" spans="1:17" ht="13.5" customHeight="1">
      <c r="A45" s="28" t="s">
        <v>20</v>
      </c>
      <c r="B45" s="29">
        <f t="shared" si="0"/>
        <v>1.2916666666666667</v>
      </c>
      <c r="C45" s="30">
        <v>8</v>
      </c>
      <c r="D45" s="6">
        <f t="shared" si="1"/>
        <v>32</v>
      </c>
      <c r="E45" s="73"/>
      <c r="F45" s="74"/>
      <c r="G45" s="74"/>
      <c r="H45" s="74"/>
      <c r="I45" s="74"/>
      <c r="J45" s="75"/>
      <c r="K45" s="76"/>
      <c r="L45" s="77"/>
      <c r="M45" s="77"/>
      <c r="N45" s="78"/>
      <c r="O45" s="73"/>
      <c r="P45" s="75"/>
      <c r="Q45" s="58"/>
    </row>
    <row r="46" spans="1:17" ht="13.5" customHeight="1">
      <c r="A46" s="28" t="s">
        <v>20</v>
      </c>
      <c r="B46" s="29">
        <f t="shared" si="0"/>
        <v>1.3333333333333335</v>
      </c>
      <c r="C46" s="30">
        <v>9</v>
      </c>
      <c r="D46" s="6">
        <f t="shared" si="1"/>
        <v>33</v>
      </c>
      <c r="E46" s="73"/>
      <c r="F46" s="74"/>
      <c r="G46" s="74"/>
      <c r="H46" s="74"/>
      <c r="I46" s="74"/>
      <c r="J46" s="75"/>
      <c r="K46" s="76"/>
      <c r="L46" s="77"/>
      <c r="M46" s="77"/>
      <c r="N46" s="78"/>
      <c r="O46" s="73"/>
      <c r="P46" s="75"/>
      <c r="Q46" s="58"/>
    </row>
    <row r="47" spans="1:17" ht="13.5" customHeight="1">
      <c r="A47" s="28" t="s">
        <v>20</v>
      </c>
      <c r="B47" s="29">
        <f t="shared" ref="B47:B78" si="2">B46+(1/24)</f>
        <v>1.3750000000000002</v>
      </c>
      <c r="C47" s="30">
        <v>10</v>
      </c>
      <c r="D47" s="6">
        <f t="shared" ref="D47:D78" si="3">D46+1</f>
        <v>34</v>
      </c>
      <c r="E47" s="73"/>
      <c r="F47" s="74"/>
      <c r="G47" s="74"/>
      <c r="H47" s="74"/>
      <c r="I47" s="74"/>
      <c r="J47" s="75"/>
      <c r="K47" s="76"/>
      <c r="L47" s="77"/>
      <c r="M47" s="77"/>
      <c r="N47" s="78"/>
      <c r="O47" s="73"/>
      <c r="P47" s="75"/>
      <c r="Q47" s="58"/>
    </row>
    <row r="48" spans="1:17" ht="13.5" customHeight="1">
      <c r="A48" s="28" t="s">
        <v>20</v>
      </c>
      <c r="B48" s="29">
        <f t="shared" si="2"/>
        <v>1.416666666666667</v>
      </c>
      <c r="C48" s="30">
        <v>11</v>
      </c>
      <c r="D48" s="6">
        <f t="shared" si="3"/>
        <v>35</v>
      </c>
      <c r="E48" s="73"/>
      <c r="F48" s="74"/>
      <c r="G48" s="74"/>
      <c r="H48" s="74"/>
      <c r="I48" s="74"/>
      <c r="J48" s="75"/>
      <c r="K48" s="76"/>
      <c r="L48" s="77"/>
      <c r="M48" s="77"/>
      <c r="N48" s="78"/>
      <c r="O48" s="73"/>
      <c r="P48" s="75"/>
      <c r="Q48" s="58"/>
    </row>
    <row r="49" spans="1:17" ht="13.5" customHeight="1">
      <c r="A49" s="28" t="s">
        <v>20</v>
      </c>
      <c r="B49" s="29">
        <f t="shared" si="2"/>
        <v>1.4583333333333337</v>
      </c>
      <c r="C49" s="30">
        <v>12</v>
      </c>
      <c r="D49" s="6">
        <f t="shared" si="3"/>
        <v>36</v>
      </c>
      <c r="E49" s="73"/>
      <c r="F49" s="74"/>
      <c r="G49" s="74"/>
      <c r="H49" s="74"/>
      <c r="I49" s="74"/>
      <c r="J49" s="75"/>
      <c r="K49" s="200"/>
      <c r="L49" s="201"/>
      <c r="M49" s="201"/>
      <c r="N49" s="202"/>
      <c r="O49" s="73"/>
      <c r="P49" s="75"/>
      <c r="Q49" s="58"/>
    </row>
    <row r="50" spans="1:17" ht="13.5" customHeight="1">
      <c r="A50" s="28" t="s">
        <v>20</v>
      </c>
      <c r="B50" s="29">
        <f t="shared" si="2"/>
        <v>1.5000000000000004</v>
      </c>
      <c r="C50" s="30">
        <v>13</v>
      </c>
      <c r="D50" s="6">
        <f t="shared" si="3"/>
        <v>37</v>
      </c>
      <c r="E50" s="73"/>
      <c r="F50" s="74"/>
      <c r="G50" s="74"/>
      <c r="H50" s="74"/>
      <c r="I50" s="74"/>
      <c r="J50" s="75"/>
      <c r="K50" s="200"/>
      <c r="L50" s="201"/>
      <c r="M50" s="201"/>
      <c r="N50" s="202"/>
      <c r="O50" s="73"/>
      <c r="P50" s="75"/>
      <c r="Q50" s="58"/>
    </row>
    <row r="51" spans="1:17" ht="13.5" customHeight="1">
      <c r="A51" s="28" t="s">
        <v>20</v>
      </c>
      <c r="B51" s="29">
        <f t="shared" si="2"/>
        <v>1.5416666666666672</v>
      </c>
      <c r="C51" s="30">
        <v>14</v>
      </c>
      <c r="D51" s="6">
        <f t="shared" si="3"/>
        <v>38</v>
      </c>
      <c r="E51" s="79"/>
      <c r="F51" s="80"/>
      <c r="G51" s="80"/>
      <c r="H51" s="80"/>
      <c r="I51" s="80"/>
      <c r="J51" s="81"/>
      <c r="K51" s="200"/>
      <c r="L51" s="201"/>
      <c r="M51" s="201"/>
      <c r="N51" s="202"/>
      <c r="O51" s="79"/>
      <c r="P51" s="81"/>
      <c r="Q51" s="58"/>
    </row>
    <row r="52" spans="1:17" ht="13.5" customHeight="1">
      <c r="A52" s="28" t="s">
        <v>20</v>
      </c>
      <c r="B52" s="29">
        <f t="shared" si="2"/>
        <v>1.5833333333333339</v>
      </c>
      <c r="C52" s="30">
        <v>15</v>
      </c>
      <c r="D52" s="6">
        <f t="shared" si="3"/>
        <v>39</v>
      </c>
      <c r="E52" s="79"/>
      <c r="F52" s="80"/>
      <c r="G52" s="80"/>
      <c r="H52" s="80"/>
      <c r="I52" s="80"/>
      <c r="J52" s="81"/>
      <c r="K52" s="200"/>
      <c r="L52" s="201"/>
      <c r="M52" s="201"/>
      <c r="N52" s="202"/>
      <c r="O52" s="79"/>
      <c r="P52" s="81"/>
      <c r="Q52" s="58"/>
    </row>
    <row r="53" spans="1:17" ht="13.5" customHeight="1">
      <c r="A53" s="28" t="s">
        <v>20</v>
      </c>
      <c r="B53" s="29">
        <f t="shared" si="2"/>
        <v>1.6250000000000007</v>
      </c>
      <c r="C53" s="30">
        <v>16</v>
      </c>
      <c r="D53" s="6">
        <f t="shared" si="3"/>
        <v>40</v>
      </c>
      <c r="E53" s="79"/>
      <c r="F53" s="80"/>
      <c r="G53" s="80"/>
      <c r="H53" s="80"/>
      <c r="I53" s="80"/>
      <c r="J53" s="81"/>
      <c r="K53" s="200"/>
      <c r="L53" s="201"/>
      <c r="M53" s="201"/>
      <c r="N53" s="202"/>
      <c r="O53" s="79"/>
      <c r="P53" s="81"/>
      <c r="Q53" s="58"/>
    </row>
    <row r="54" spans="1:17" ht="13.5" customHeight="1">
      <c r="A54" s="28" t="s">
        <v>20</v>
      </c>
      <c r="B54" s="29">
        <f t="shared" si="2"/>
        <v>1.6666666666666674</v>
      </c>
      <c r="C54" s="30">
        <v>17</v>
      </c>
      <c r="D54" s="6">
        <f t="shared" si="3"/>
        <v>41</v>
      </c>
      <c r="E54" s="79"/>
      <c r="F54" s="80"/>
      <c r="G54" s="80"/>
      <c r="H54" s="80"/>
      <c r="I54" s="80"/>
      <c r="J54" s="81"/>
      <c r="K54" s="200"/>
      <c r="L54" s="201"/>
      <c r="M54" s="201"/>
      <c r="N54" s="202"/>
      <c r="O54" s="79"/>
      <c r="P54" s="81"/>
      <c r="Q54" s="58"/>
    </row>
    <row r="55" spans="1:17" ht="13.5" customHeight="1">
      <c r="A55" s="28" t="s">
        <v>20</v>
      </c>
      <c r="B55" s="29">
        <f t="shared" si="2"/>
        <v>1.7083333333333341</v>
      </c>
      <c r="C55" s="30">
        <v>18</v>
      </c>
      <c r="D55" s="6">
        <f t="shared" si="3"/>
        <v>42</v>
      </c>
      <c r="E55" s="79"/>
      <c r="F55" s="80"/>
      <c r="G55" s="82"/>
      <c r="H55" s="80"/>
      <c r="I55" s="80"/>
      <c r="J55" s="81"/>
      <c r="K55" s="200"/>
      <c r="L55" s="201"/>
      <c r="M55" s="201"/>
      <c r="N55" s="202"/>
      <c r="O55" s="79"/>
      <c r="P55" s="81"/>
      <c r="Q55" s="58"/>
    </row>
    <row r="56" spans="1:17" ht="13.5" customHeight="1">
      <c r="A56" s="28" t="s">
        <v>20</v>
      </c>
      <c r="B56" s="29">
        <f t="shared" si="2"/>
        <v>1.7500000000000009</v>
      </c>
      <c r="C56" s="30">
        <v>19</v>
      </c>
      <c r="D56" s="6">
        <f t="shared" si="3"/>
        <v>43</v>
      </c>
      <c r="E56" s="79"/>
      <c r="F56" s="80"/>
      <c r="G56" s="82"/>
      <c r="H56" s="80"/>
      <c r="I56" s="80"/>
      <c r="J56" s="81"/>
      <c r="K56" s="200"/>
      <c r="L56" s="201"/>
      <c r="M56" s="201"/>
      <c r="N56" s="202"/>
      <c r="O56" s="79"/>
      <c r="P56" s="81"/>
      <c r="Q56" s="58"/>
    </row>
    <row r="57" spans="1:17" ht="13.5" customHeight="1">
      <c r="A57" s="28" t="s">
        <v>20</v>
      </c>
      <c r="B57" s="29">
        <f t="shared" si="2"/>
        <v>1.7916666666666676</v>
      </c>
      <c r="C57" s="30">
        <v>20</v>
      </c>
      <c r="D57" s="6">
        <f t="shared" si="3"/>
        <v>44</v>
      </c>
      <c r="E57" s="83"/>
      <c r="F57" s="84"/>
      <c r="G57" s="80"/>
      <c r="H57" s="80"/>
      <c r="I57" s="80"/>
      <c r="J57" s="81"/>
      <c r="K57" s="203"/>
      <c r="L57" s="204"/>
      <c r="M57" s="204"/>
      <c r="N57" s="205"/>
      <c r="O57" s="79"/>
      <c r="P57" s="81"/>
      <c r="Q57" s="58"/>
    </row>
    <row r="58" spans="1:17" ht="13.5" customHeight="1">
      <c r="A58" s="28" t="s">
        <v>20</v>
      </c>
      <c r="B58" s="29">
        <f t="shared" si="2"/>
        <v>1.8333333333333344</v>
      </c>
      <c r="C58" s="30">
        <v>21</v>
      </c>
      <c r="D58" s="6">
        <f t="shared" si="3"/>
        <v>45</v>
      </c>
      <c r="E58" s="79"/>
      <c r="F58" s="80"/>
      <c r="G58" s="80"/>
      <c r="H58" s="80"/>
      <c r="I58" s="80"/>
      <c r="J58" s="81"/>
      <c r="K58" s="203"/>
      <c r="L58" s="204"/>
      <c r="M58" s="204"/>
      <c r="N58" s="205"/>
      <c r="O58" s="79"/>
      <c r="P58" s="81"/>
      <c r="Q58" s="58"/>
    </row>
    <row r="59" spans="1:17" ht="13.5" customHeight="1">
      <c r="A59" s="28" t="s">
        <v>20</v>
      </c>
      <c r="B59" s="29">
        <f t="shared" si="2"/>
        <v>1.8750000000000011</v>
      </c>
      <c r="C59" s="30">
        <v>22</v>
      </c>
      <c r="D59" s="6">
        <f t="shared" si="3"/>
        <v>46</v>
      </c>
      <c r="E59" s="209"/>
      <c r="F59" s="210"/>
      <c r="G59" s="210"/>
      <c r="H59" s="210"/>
      <c r="I59" s="210"/>
      <c r="J59" s="211"/>
      <c r="K59" s="203"/>
      <c r="L59" s="204"/>
      <c r="M59" s="204"/>
      <c r="N59" s="205"/>
      <c r="O59" s="209"/>
      <c r="P59" s="211"/>
      <c r="Q59" s="58"/>
    </row>
    <row r="60" spans="1:17" ht="13.5" customHeight="1">
      <c r="A60" s="28" t="s">
        <v>20</v>
      </c>
      <c r="B60" s="29">
        <f t="shared" si="2"/>
        <v>1.9166666666666679</v>
      </c>
      <c r="C60" s="30">
        <v>23</v>
      </c>
      <c r="D60" s="6">
        <f t="shared" si="3"/>
        <v>47</v>
      </c>
      <c r="E60" s="67"/>
      <c r="F60" s="68"/>
      <c r="G60" s="68"/>
      <c r="H60" s="68"/>
      <c r="I60" s="68"/>
      <c r="J60" s="69"/>
      <c r="K60" s="206"/>
      <c r="L60" s="207"/>
      <c r="M60" s="207"/>
      <c r="N60" s="208"/>
      <c r="O60" s="67"/>
      <c r="P60" s="69"/>
      <c r="Q60" s="58"/>
    </row>
    <row r="61" spans="1:17" ht="13.5" customHeight="1">
      <c r="A61" s="28" t="s">
        <v>20</v>
      </c>
      <c r="B61" s="29">
        <f t="shared" si="2"/>
        <v>1.9583333333333346</v>
      </c>
      <c r="C61" s="30">
        <v>24</v>
      </c>
      <c r="D61" s="6">
        <f t="shared" si="3"/>
        <v>48</v>
      </c>
      <c r="E61" s="85"/>
      <c r="F61" s="86"/>
      <c r="G61" s="86"/>
      <c r="H61" s="86"/>
      <c r="I61" s="86"/>
      <c r="J61" s="87"/>
      <c r="K61" s="88"/>
      <c r="L61" s="89"/>
      <c r="M61" s="89"/>
      <c r="N61" s="90"/>
      <c r="O61" s="85"/>
      <c r="P61" s="87"/>
      <c r="Q61" s="58"/>
    </row>
    <row r="62" spans="1:17" ht="13.5" customHeight="1">
      <c r="A62" s="28" t="s">
        <v>21</v>
      </c>
      <c r="B62" s="29">
        <f t="shared" si="2"/>
        <v>2.0000000000000013</v>
      </c>
      <c r="C62" s="30">
        <v>1</v>
      </c>
      <c r="D62" s="6">
        <f t="shared" si="3"/>
        <v>49</v>
      </c>
      <c r="E62" s="59"/>
      <c r="F62" s="60"/>
      <c r="G62" s="60"/>
      <c r="H62" s="60"/>
      <c r="I62" s="60"/>
      <c r="J62" s="61"/>
      <c r="K62" s="62"/>
      <c r="L62" s="63"/>
      <c r="M62" s="63"/>
      <c r="N62" s="64"/>
      <c r="O62" s="65"/>
      <c r="P62" s="66"/>
      <c r="Q62" s="58"/>
    </row>
    <row r="63" spans="1:17" ht="13.5" customHeight="1">
      <c r="A63" s="28" t="s">
        <v>21</v>
      </c>
      <c r="B63" s="29">
        <f t="shared" si="2"/>
        <v>2.0416666666666679</v>
      </c>
      <c r="C63" s="30">
        <v>2</v>
      </c>
      <c r="D63" s="6">
        <f t="shared" si="3"/>
        <v>50</v>
      </c>
      <c r="E63" s="67"/>
      <c r="F63" s="68"/>
      <c r="G63" s="68"/>
      <c r="H63" s="68"/>
      <c r="I63" s="68"/>
      <c r="J63" s="69"/>
      <c r="K63" s="70"/>
      <c r="L63" s="71"/>
      <c r="M63" s="71"/>
      <c r="N63" s="72"/>
      <c r="O63" s="67"/>
      <c r="P63" s="69"/>
      <c r="Q63" s="58"/>
    </row>
    <row r="64" spans="1:17" ht="13.5" customHeight="1">
      <c r="A64" s="28" t="s">
        <v>21</v>
      </c>
      <c r="B64" s="29">
        <f t="shared" si="2"/>
        <v>2.0833333333333344</v>
      </c>
      <c r="C64" s="30">
        <v>3</v>
      </c>
      <c r="D64" s="6">
        <f t="shared" si="3"/>
        <v>51</v>
      </c>
      <c r="E64" s="67"/>
      <c r="F64" s="68"/>
      <c r="G64" s="68"/>
      <c r="H64" s="68"/>
      <c r="I64" s="68"/>
      <c r="J64" s="69"/>
      <c r="K64" s="70"/>
      <c r="L64" s="71"/>
      <c r="M64" s="71"/>
      <c r="N64" s="72"/>
      <c r="O64" s="67"/>
      <c r="P64" s="69"/>
      <c r="Q64" s="58"/>
    </row>
    <row r="65" spans="1:17" ht="13.5" customHeight="1">
      <c r="A65" s="28" t="s">
        <v>21</v>
      </c>
      <c r="B65" s="29">
        <f t="shared" si="2"/>
        <v>2.1250000000000009</v>
      </c>
      <c r="C65" s="30">
        <v>4</v>
      </c>
      <c r="D65" s="6">
        <f t="shared" si="3"/>
        <v>52</v>
      </c>
      <c r="E65" s="67"/>
      <c r="F65" s="68"/>
      <c r="G65" s="68"/>
      <c r="H65" s="68"/>
      <c r="I65" s="68"/>
      <c r="J65" s="69"/>
      <c r="K65" s="70"/>
      <c r="L65" s="71"/>
      <c r="M65" s="71"/>
      <c r="N65" s="72"/>
      <c r="O65" s="67"/>
      <c r="P65" s="69"/>
      <c r="Q65" s="58"/>
    </row>
    <row r="66" spans="1:17" ht="13.5" customHeight="1">
      <c r="A66" s="28" t="s">
        <v>21</v>
      </c>
      <c r="B66" s="29">
        <f t="shared" si="2"/>
        <v>2.1666666666666674</v>
      </c>
      <c r="C66" s="30">
        <v>5</v>
      </c>
      <c r="D66" s="6">
        <f t="shared" si="3"/>
        <v>53</v>
      </c>
      <c r="E66" s="67"/>
      <c r="F66" s="68"/>
      <c r="G66" s="68"/>
      <c r="H66" s="68"/>
      <c r="I66" s="68"/>
      <c r="J66" s="69"/>
      <c r="K66" s="70"/>
      <c r="L66" s="71"/>
      <c r="M66" s="71"/>
      <c r="N66" s="72"/>
      <c r="O66" s="67"/>
      <c r="P66" s="69"/>
      <c r="Q66" s="58"/>
    </row>
    <row r="67" spans="1:17" ht="13.5" customHeight="1">
      <c r="A67" s="28" t="s">
        <v>21</v>
      </c>
      <c r="B67" s="29">
        <f t="shared" si="2"/>
        <v>2.2083333333333339</v>
      </c>
      <c r="C67" s="30">
        <v>6</v>
      </c>
      <c r="D67" s="6">
        <f t="shared" si="3"/>
        <v>54</v>
      </c>
      <c r="E67" s="67"/>
      <c r="F67" s="68"/>
      <c r="G67" s="68"/>
      <c r="H67" s="68"/>
      <c r="I67" s="68"/>
      <c r="J67" s="69"/>
      <c r="K67" s="70"/>
      <c r="L67" s="71"/>
      <c r="M67" s="71"/>
      <c r="N67" s="72"/>
      <c r="O67" s="67"/>
      <c r="P67" s="69"/>
      <c r="Q67" s="58"/>
    </row>
    <row r="68" spans="1:17" ht="13.5" customHeight="1">
      <c r="A68" s="28" t="s">
        <v>21</v>
      </c>
      <c r="B68" s="29">
        <f t="shared" si="2"/>
        <v>2.2500000000000004</v>
      </c>
      <c r="C68" s="30">
        <v>7</v>
      </c>
      <c r="D68" s="6">
        <f t="shared" si="3"/>
        <v>55</v>
      </c>
      <c r="E68" s="73"/>
      <c r="F68" s="74"/>
      <c r="G68" s="74"/>
      <c r="H68" s="74"/>
      <c r="I68" s="74"/>
      <c r="J68" s="75"/>
      <c r="K68" s="76"/>
      <c r="L68" s="77"/>
      <c r="M68" s="77"/>
      <c r="N68" s="78"/>
      <c r="O68" s="73"/>
      <c r="P68" s="75"/>
      <c r="Q68" s="58"/>
    </row>
    <row r="69" spans="1:17" ht="13.5" customHeight="1">
      <c r="A69" s="28" t="s">
        <v>21</v>
      </c>
      <c r="B69" s="29">
        <f t="shared" si="2"/>
        <v>2.291666666666667</v>
      </c>
      <c r="C69" s="30">
        <v>8</v>
      </c>
      <c r="D69" s="6">
        <f t="shared" si="3"/>
        <v>56</v>
      </c>
      <c r="E69" s="73"/>
      <c r="F69" s="74"/>
      <c r="G69" s="74"/>
      <c r="H69" s="74"/>
      <c r="I69" s="74"/>
      <c r="J69" s="75"/>
      <c r="K69" s="76"/>
      <c r="L69" s="77"/>
      <c r="M69" s="77"/>
      <c r="N69" s="78"/>
      <c r="O69" s="73"/>
      <c r="P69" s="75"/>
      <c r="Q69" s="58"/>
    </row>
    <row r="70" spans="1:17" ht="13.5" customHeight="1">
      <c r="A70" s="28" t="s">
        <v>21</v>
      </c>
      <c r="B70" s="29">
        <f t="shared" si="2"/>
        <v>2.3333333333333335</v>
      </c>
      <c r="C70" s="30">
        <v>9</v>
      </c>
      <c r="D70" s="6">
        <f t="shared" si="3"/>
        <v>57</v>
      </c>
      <c r="E70" s="73"/>
      <c r="F70" s="74"/>
      <c r="G70" s="74"/>
      <c r="H70" s="74"/>
      <c r="I70" s="74"/>
      <c r="J70" s="75"/>
      <c r="K70" s="76"/>
      <c r="L70" s="77"/>
      <c r="M70" s="77"/>
      <c r="N70" s="78"/>
      <c r="O70" s="73"/>
      <c r="P70" s="75"/>
      <c r="Q70" s="58"/>
    </row>
    <row r="71" spans="1:17" ht="13.5" customHeight="1">
      <c r="A71" s="28" t="s">
        <v>21</v>
      </c>
      <c r="B71" s="29">
        <f t="shared" si="2"/>
        <v>2.375</v>
      </c>
      <c r="C71" s="30">
        <v>10</v>
      </c>
      <c r="D71" s="6">
        <f t="shared" si="3"/>
        <v>58</v>
      </c>
      <c r="E71" s="73"/>
      <c r="F71" s="74"/>
      <c r="G71" s="74"/>
      <c r="H71" s="74"/>
      <c r="I71" s="74"/>
      <c r="J71" s="75"/>
      <c r="K71" s="76"/>
      <c r="L71" s="77"/>
      <c r="M71" s="77"/>
      <c r="N71" s="78"/>
      <c r="O71" s="73"/>
      <c r="P71" s="75"/>
      <c r="Q71" s="58"/>
    </row>
    <row r="72" spans="1:17" ht="13.5" customHeight="1">
      <c r="A72" s="28" t="s">
        <v>21</v>
      </c>
      <c r="B72" s="29">
        <f t="shared" si="2"/>
        <v>2.4166666666666665</v>
      </c>
      <c r="C72" s="30">
        <v>11</v>
      </c>
      <c r="D72" s="6">
        <f t="shared" si="3"/>
        <v>59</v>
      </c>
      <c r="E72" s="73"/>
      <c r="F72" s="74"/>
      <c r="G72" s="74"/>
      <c r="H72" s="74"/>
      <c r="I72" s="74"/>
      <c r="J72" s="75"/>
      <c r="K72" s="76"/>
      <c r="L72" s="77"/>
      <c r="M72" s="77"/>
      <c r="N72" s="78"/>
      <c r="O72" s="73"/>
      <c r="P72" s="75"/>
      <c r="Q72" s="58"/>
    </row>
    <row r="73" spans="1:17" ht="13.5" customHeight="1">
      <c r="A73" s="28" t="s">
        <v>21</v>
      </c>
      <c r="B73" s="29">
        <f t="shared" si="2"/>
        <v>2.458333333333333</v>
      </c>
      <c r="C73" s="30">
        <v>12</v>
      </c>
      <c r="D73" s="6">
        <f t="shared" si="3"/>
        <v>60</v>
      </c>
      <c r="E73" s="73"/>
      <c r="F73" s="74"/>
      <c r="G73" s="74"/>
      <c r="H73" s="74"/>
      <c r="I73" s="74"/>
      <c r="J73" s="75"/>
      <c r="K73" s="200"/>
      <c r="L73" s="201"/>
      <c r="M73" s="201"/>
      <c r="N73" s="202"/>
      <c r="O73" s="73"/>
      <c r="P73" s="75"/>
      <c r="Q73" s="58"/>
    </row>
    <row r="74" spans="1:17" ht="13.5" customHeight="1">
      <c r="A74" s="28" t="s">
        <v>21</v>
      </c>
      <c r="B74" s="29">
        <f t="shared" si="2"/>
        <v>2.4999999999999996</v>
      </c>
      <c r="C74" s="30">
        <v>13</v>
      </c>
      <c r="D74" s="6">
        <f t="shared" si="3"/>
        <v>61</v>
      </c>
      <c r="E74" s="73"/>
      <c r="F74" s="74"/>
      <c r="G74" s="74"/>
      <c r="H74" s="74"/>
      <c r="I74" s="74"/>
      <c r="J74" s="75"/>
      <c r="K74" s="200"/>
      <c r="L74" s="201"/>
      <c r="M74" s="201"/>
      <c r="N74" s="202"/>
      <c r="O74" s="73"/>
      <c r="P74" s="75"/>
      <c r="Q74" s="58"/>
    </row>
    <row r="75" spans="1:17" ht="13.5" customHeight="1">
      <c r="A75" s="28" t="s">
        <v>21</v>
      </c>
      <c r="B75" s="29">
        <f t="shared" si="2"/>
        <v>2.5416666666666661</v>
      </c>
      <c r="C75" s="30">
        <v>14</v>
      </c>
      <c r="D75" s="6">
        <f t="shared" si="3"/>
        <v>62</v>
      </c>
      <c r="E75" s="79"/>
      <c r="F75" s="80"/>
      <c r="G75" s="80"/>
      <c r="H75" s="80"/>
      <c r="I75" s="80"/>
      <c r="J75" s="81"/>
      <c r="K75" s="200"/>
      <c r="L75" s="201"/>
      <c r="M75" s="201"/>
      <c r="N75" s="202"/>
      <c r="O75" s="79"/>
      <c r="P75" s="81"/>
      <c r="Q75" s="58"/>
    </row>
    <row r="76" spans="1:17" ht="13.5" customHeight="1">
      <c r="A76" s="28" t="s">
        <v>21</v>
      </c>
      <c r="B76" s="29">
        <f t="shared" si="2"/>
        <v>2.5833333333333326</v>
      </c>
      <c r="C76" s="30">
        <v>15</v>
      </c>
      <c r="D76" s="6">
        <f t="shared" si="3"/>
        <v>63</v>
      </c>
      <c r="E76" s="79"/>
      <c r="F76" s="80"/>
      <c r="G76" s="80"/>
      <c r="H76" s="80"/>
      <c r="I76" s="80"/>
      <c r="J76" s="81"/>
      <c r="K76" s="200"/>
      <c r="L76" s="201"/>
      <c r="M76" s="201"/>
      <c r="N76" s="202"/>
      <c r="O76" s="79"/>
      <c r="P76" s="81"/>
      <c r="Q76" s="58"/>
    </row>
    <row r="77" spans="1:17" ht="13.5" customHeight="1">
      <c r="A77" s="28" t="s">
        <v>21</v>
      </c>
      <c r="B77" s="29">
        <f t="shared" si="2"/>
        <v>2.6249999999999991</v>
      </c>
      <c r="C77" s="30">
        <v>16</v>
      </c>
      <c r="D77" s="6">
        <f t="shared" si="3"/>
        <v>64</v>
      </c>
      <c r="E77" s="79"/>
      <c r="F77" s="80"/>
      <c r="G77" s="80"/>
      <c r="H77" s="80"/>
      <c r="I77" s="80"/>
      <c r="J77" s="81"/>
      <c r="K77" s="200"/>
      <c r="L77" s="201"/>
      <c r="M77" s="201"/>
      <c r="N77" s="202"/>
      <c r="O77" s="79"/>
      <c r="P77" s="81"/>
      <c r="Q77" s="58"/>
    </row>
    <row r="78" spans="1:17" ht="13.5" customHeight="1">
      <c r="A78" s="28" t="s">
        <v>21</v>
      </c>
      <c r="B78" s="29">
        <f t="shared" si="2"/>
        <v>2.6666666666666656</v>
      </c>
      <c r="C78" s="30">
        <v>17</v>
      </c>
      <c r="D78" s="6">
        <f t="shared" si="3"/>
        <v>65</v>
      </c>
      <c r="E78" s="79"/>
      <c r="F78" s="80"/>
      <c r="G78" s="80"/>
      <c r="H78" s="80"/>
      <c r="I78" s="80"/>
      <c r="J78" s="81"/>
      <c r="K78" s="200"/>
      <c r="L78" s="201"/>
      <c r="M78" s="201"/>
      <c r="N78" s="202"/>
      <c r="O78" s="79"/>
      <c r="P78" s="81"/>
      <c r="Q78" s="58"/>
    </row>
    <row r="79" spans="1:17" ht="13.5" customHeight="1">
      <c r="A79" s="28" t="s">
        <v>21</v>
      </c>
      <c r="B79" s="29">
        <f t="shared" ref="B79:B110" si="4">B78+(1/24)</f>
        <v>2.7083333333333321</v>
      </c>
      <c r="C79" s="30">
        <v>18</v>
      </c>
      <c r="D79" s="6">
        <f t="shared" ref="D79:D110" si="5">D78+1</f>
        <v>66</v>
      </c>
      <c r="E79" s="79"/>
      <c r="F79" s="80"/>
      <c r="G79" s="82"/>
      <c r="H79" s="80"/>
      <c r="I79" s="80"/>
      <c r="J79" s="81"/>
      <c r="K79" s="200"/>
      <c r="L79" s="201"/>
      <c r="M79" s="201"/>
      <c r="N79" s="202"/>
      <c r="O79" s="79"/>
      <c r="P79" s="81"/>
      <c r="Q79" s="58"/>
    </row>
    <row r="80" spans="1:17" ht="13.5" customHeight="1">
      <c r="A80" s="28" t="s">
        <v>21</v>
      </c>
      <c r="B80" s="29">
        <f t="shared" si="4"/>
        <v>2.7499999999999987</v>
      </c>
      <c r="C80" s="30">
        <v>19</v>
      </c>
      <c r="D80" s="6">
        <f t="shared" si="5"/>
        <v>67</v>
      </c>
      <c r="E80" s="79"/>
      <c r="F80" s="80"/>
      <c r="G80" s="82"/>
      <c r="H80" s="80"/>
      <c r="I80" s="80"/>
      <c r="J80" s="81"/>
      <c r="K80" s="200"/>
      <c r="L80" s="201"/>
      <c r="M80" s="201"/>
      <c r="N80" s="202"/>
      <c r="O80" s="79"/>
      <c r="P80" s="81"/>
      <c r="Q80" s="58"/>
    </row>
    <row r="81" spans="1:17" ht="13.5" customHeight="1">
      <c r="A81" s="28" t="s">
        <v>21</v>
      </c>
      <c r="B81" s="29">
        <f t="shared" si="4"/>
        <v>2.7916666666666652</v>
      </c>
      <c r="C81" s="30">
        <v>20</v>
      </c>
      <c r="D81" s="6">
        <f t="shared" si="5"/>
        <v>68</v>
      </c>
      <c r="E81" s="83"/>
      <c r="F81" s="84"/>
      <c r="G81" s="80"/>
      <c r="H81" s="80"/>
      <c r="I81" s="80"/>
      <c r="J81" s="81"/>
      <c r="K81" s="203"/>
      <c r="L81" s="204"/>
      <c r="M81" s="204"/>
      <c r="N81" s="205"/>
      <c r="O81" s="79"/>
      <c r="P81" s="81"/>
      <c r="Q81" s="58"/>
    </row>
    <row r="82" spans="1:17" ht="13.5" customHeight="1">
      <c r="A82" s="28" t="s">
        <v>21</v>
      </c>
      <c r="B82" s="29">
        <f t="shared" si="4"/>
        <v>2.8333333333333317</v>
      </c>
      <c r="C82" s="30">
        <v>21</v>
      </c>
      <c r="D82" s="6">
        <f t="shared" si="5"/>
        <v>69</v>
      </c>
      <c r="E82" s="79"/>
      <c r="F82" s="80"/>
      <c r="G82" s="80"/>
      <c r="H82" s="80"/>
      <c r="I82" s="80"/>
      <c r="J82" s="81"/>
      <c r="K82" s="203"/>
      <c r="L82" s="204"/>
      <c r="M82" s="204"/>
      <c r="N82" s="205"/>
      <c r="O82" s="79"/>
      <c r="P82" s="81"/>
      <c r="Q82" s="58"/>
    </row>
    <row r="83" spans="1:17" ht="13.5" customHeight="1">
      <c r="A83" s="28" t="s">
        <v>21</v>
      </c>
      <c r="B83" s="29">
        <f t="shared" si="4"/>
        <v>2.8749999999999982</v>
      </c>
      <c r="C83" s="30">
        <v>22</v>
      </c>
      <c r="D83" s="6">
        <f t="shared" si="5"/>
        <v>70</v>
      </c>
      <c r="E83" s="209"/>
      <c r="F83" s="210"/>
      <c r="G83" s="210"/>
      <c r="H83" s="210"/>
      <c r="I83" s="210"/>
      <c r="J83" s="211"/>
      <c r="K83" s="203"/>
      <c r="L83" s="204"/>
      <c r="M83" s="204"/>
      <c r="N83" s="205"/>
      <c r="O83" s="209"/>
      <c r="P83" s="211"/>
      <c r="Q83" s="58"/>
    </row>
    <row r="84" spans="1:17" ht="13.5" customHeight="1">
      <c r="A84" s="28" t="s">
        <v>21</v>
      </c>
      <c r="B84" s="29">
        <f t="shared" si="4"/>
        <v>2.9166666666666647</v>
      </c>
      <c r="C84" s="30">
        <v>23</v>
      </c>
      <c r="D84" s="6">
        <f t="shared" si="5"/>
        <v>71</v>
      </c>
      <c r="E84" s="67"/>
      <c r="F84" s="68"/>
      <c r="G84" s="68"/>
      <c r="H84" s="68"/>
      <c r="I84" s="68"/>
      <c r="J84" s="69"/>
      <c r="K84" s="206"/>
      <c r="L84" s="207"/>
      <c r="M84" s="207"/>
      <c r="N84" s="208"/>
      <c r="O84" s="67"/>
      <c r="P84" s="69"/>
      <c r="Q84" s="58"/>
    </row>
    <row r="85" spans="1:17" ht="13.5" customHeight="1">
      <c r="A85" s="28" t="s">
        <v>21</v>
      </c>
      <c r="B85" s="29">
        <f t="shared" si="4"/>
        <v>2.9583333333333313</v>
      </c>
      <c r="C85" s="30">
        <v>24</v>
      </c>
      <c r="D85" s="6">
        <f t="shared" si="5"/>
        <v>72</v>
      </c>
      <c r="E85" s="85"/>
      <c r="F85" s="86"/>
      <c r="G85" s="86"/>
      <c r="H85" s="86"/>
      <c r="I85" s="86"/>
      <c r="J85" s="87"/>
      <c r="K85" s="88"/>
      <c r="L85" s="89"/>
      <c r="M85" s="89"/>
      <c r="N85" s="90"/>
      <c r="O85" s="85"/>
      <c r="P85" s="87"/>
      <c r="Q85" s="58"/>
    </row>
    <row r="86" spans="1:17" ht="13.5" customHeight="1">
      <c r="A86" s="28" t="s">
        <v>22</v>
      </c>
      <c r="B86" s="29">
        <f t="shared" si="4"/>
        <v>2.9999999999999978</v>
      </c>
      <c r="C86" s="30">
        <v>1</v>
      </c>
      <c r="D86" s="6">
        <f t="shared" si="5"/>
        <v>73</v>
      </c>
      <c r="E86" s="59"/>
      <c r="F86" s="60"/>
      <c r="G86" s="60"/>
      <c r="H86" s="60"/>
      <c r="I86" s="60"/>
      <c r="J86" s="61"/>
      <c r="K86" s="62"/>
      <c r="L86" s="63"/>
      <c r="M86" s="63"/>
      <c r="N86" s="64"/>
      <c r="O86" s="65"/>
      <c r="P86" s="66"/>
      <c r="Q86" s="58"/>
    </row>
    <row r="87" spans="1:17" ht="13.5" customHeight="1">
      <c r="A87" s="28" t="s">
        <v>22</v>
      </c>
      <c r="B87" s="29">
        <f t="shared" si="4"/>
        <v>3.0416666666666643</v>
      </c>
      <c r="C87" s="30">
        <v>2</v>
      </c>
      <c r="D87" s="6">
        <f t="shared" si="5"/>
        <v>74</v>
      </c>
      <c r="E87" s="67"/>
      <c r="F87" s="68"/>
      <c r="G87" s="68"/>
      <c r="H87" s="68"/>
      <c r="I87" s="68"/>
      <c r="J87" s="69"/>
      <c r="K87" s="70"/>
      <c r="L87" s="71"/>
      <c r="M87" s="71"/>
      <c r="N87" s="72"/>
      <c r="O87" s="67"/>
      <c r="P87" s="69"/>
      <c r="Q87" s="58"/>
    </row>
    <row r="88" spans="1:17" ht="13.5" customHeight="1">
      <c r="A88" s="28" t="s">
        <v>22</v>
      </c>
      <c r="B88" s="29">
        <f t="shared" si="4"/>
        <v>3.0833333333333308</v>
      </c>
      <c r="C88" s="30">
        <v>3</v>
      </c>
      <c r="D88" s="6">
        <f t="shared" si="5"/>
        <v>75</v>
      </c>
      <c r="E88" s="67"/>
      <c r="F88" s="68"/>
      <c r="G88" s="68"/>
      <c r="H88" s="68"/>
      <c r="I88" s="68"/>
      <c r="J88" s="69"/>
      <c r="K88" s="70"/>
      <c r="L88" s="71"/>
      <c r="M88" s="71"/>
      <c r="N88" s="72"/>
      <c r="O88" s="67"/>
      <c r="P88" s="69"/>
      <c r="Q88" s="58"/>
    </row>
    <row r="89" spans="1:17" ht="13.5" customHeight="1">
      <c r="A89" s="28" t="s">
        <v>22</v>
      </c>
      <c r="B89" s="29">
        <f t="shared" si="4"/>
        <v>3.1249999999999973</v>
      </c>
      <c r="C89" s="30">
        <v>4</v>
      </c>
      <c r="D89" s="6">
        <f t="shared" si="5"/>
        <v>76</v>
      </c>
      <c r="E89" s="67"/>
      <c r="F89" s="68"/>
      <c r="G89" s="68"/>
      <c r="H89" s="68"/>
      <c r="I89" s="68"/>
      <c r="J89" s="69"/>
      <c r="K89" s="70"/>
      <c r="L89" s="71"/>
      <c r="M89" s="71"/>
      <c r="N89" s="72"/>
      <c r="O89" s="67"/>
      <c r="P89" s="69"/>
      <c r="Q89" s="58"/>
    </row>
    <row r="90" spans="1:17" ht="13.5" customHeight="1">
      <c r="A90" s="28" t="s">
        <v>22</v>
      </c>
      <c r="B90" s="29">
        <f t="shared" si="4"/>
        <v>3.1666666666666639</v>
      </c>
      <c r="C90" s="30">
        <v>5</v>
      </c>
      <c r="D90" s="6">
        <f t="shared" si="5"/>
        <v>77</v>
      </c>
      <c r="E90" s="67"/>
      <c r="F90" s="68"/>
      <c r="G90" s="68"/>
      <c r="H90" s="68"/>
      <c r="I90" s="68"/>
      <c r="J90" s="69"/>
      <c r="K90" s="70"/>
      <c r="L90" s="71"/>
      <c r="M90" s="71"/>
      <c r="N90" s="72"/>
      <c r="O90" s="67"/>
      <c r="P90" s="69"/>
      <c r="Q90" s="58"/>
    </row>
    <row r="91" spans="1:17" ht="13.5" customHeight="1">
      <c r="A91" s="28" t="s">
        <v>22</v>
      </c>
      <c r="B91" s="29">
        <f t="shared" si="4"/>
        <v>3.2083333333333304</v>
      </c>
      <c r="C91" s="30">
        <v>6</v>
      </c>
      <c r="D91" s="6">
        <f t="shared" si="5"/>
        <v>78</v>
      </c>
      <c r="E91" s="67"/>
      <c r="F91" s="68"/>
      <c r="G91" s="68"/>
      <c r="H91" s="68"/>
      <c r="I91" s="68"/>
      <c r="J91" s="69"/>
      <c r="K91" s="70"/>
      <c r="L91" s="71"/>
      <c r="M91" s="71"/>
      <c r="N91" s="72"/>
      <c r="O91" s="67"/>
      <c r="P91" s="69"/>
      <c r="Q91" s="58"/>
    </row>
    <row r="92" spans="1:17" ht="13.5" customHeight="1">
      <c r="A92" s="28" t="s">
        <v>22</v>
      </c>
      <c r="B92" s="29">
        <f t="shared" si="4"/>
        <v>3.2499999999999969</v>
      </c>
      <c r="C92" s="30">
        <v>7</v>
      </c>
      <c r="D92" s="6">
        <f t="shared" si="5"/>
        <v>79</v>
      </c>
      <c r="E92" s="73"/>
      <c r="F92" s="74"/>
      <c r="G92" s="74"/>
      <c r="H92" s="74"/>
      <c r="I92" s="74"/>
      <c r="J92" s="75"/>
      <c r="K92" s="76"/>
      <c r="L92" s="77"/>
      <c r="M92" s="77"/>
      <c r="N92" s="78"/>
      <c r="O92" s="73"/>
      <c r="P92" s="75"/>
      <c r="Q92" s="58"/>
    </row>
    <row r="93" spans="1:17" ht="13.5" customHeight="1">
      <c r="A93" s="28" t="s">
        <v>22</v>
      </c>
      <c r="B93" s="29">
        <f t="shared" si="4"/>
        <v>3.2916666666666634</v>
      </c>
      <c r="C93" s="30">
        <v>8</v>
      </c>
      <c r="D93" s="6">
        <f t="shared" si="5"/>
        <v>80</v>
      </c>
      <c r="E93" s="73"/>
      <c r="F93" s="74"/>
      <c r="G93" s="74"/>
      <c r="H93" s="74"/>
      <c r="I93" s="74"/>
      <c r="J93" s="75"/>
      <c r="K93" s="76"/>
      <c r="L93" s="77"/>
      <c r="M93" s="77"/>
      <c r="N93" s="78"/>
      <c r="O93" s="73"/>
      <c r="P93" s="75"/>
      <c r="Q93" s="58"/>
    </row>
    <row r="94" spans="1:17" ht="13.5" customHeight="1">
      <c r="A94" s="28" t="s">
        <v>22</v>
      </c>
      <c r="B94" s="29">
        <f t="shared" si="4"/>
        <v>3.3333333333333299</v>
      </c>
      <c r="C94" s="30">
        <v>9</v>
      </c>
      <c r="D94" s="6">
        <f t="shared" si="5"/>
        <v>81</v>
      </c>
      <c r="E94" s="73"/>
      <c r="F94" s="74"/>
      <c r="G94" s="74"/>
      <c r="H94" s="74"/>
      <c r="I94" s="74"/>
      <c r="J94" s="75"/>
      <c r="K94" s="76"/>
      <c r="L94" s="77"/>
      <c r="M94" s="77"/>
      <c r="N94" s="78"/>
      <c r="O94" s="73"/>
      <c r="P94" s="75"/>
      <c r="Q94" s="58"/>
    </row>
    <row r="95" spans="1:17" ht="13.5" customHeight="1">
      <c r="A95" s="28" t="s">
        <v>22</v>
      </c>
      <c r="B95" s="29">
        <f t="shared" si="4"/>
        <v>3.3749999999999964</v>
      </c>
      <c r="C95" s="30">
        <v>10</v>
      </c>
      <c r="D95" s="6">
        <f t="shared" si="5"/>
        <v>82</v>
      </c>
      <c r="E95" s="73"/>
      <c r="F95" s="74"/>
      <c r="G95" s="74"/>
      <c r="H95" s="74"/>
      <c r="I95" s="74"/>
      <c r="J95" s="75"/>
      <c r="K95" s="76"/>
      <c r="L95" s="77"/>
      <c r="M95" s="77"/>
      <c r="N95" s="78"/>
      <c r="O95" s="73"/>
      <c r="P95" s="75"/>
      <c r="Q95" s="58"/>
    </row>
    <row r="96" spans="1:17" ht="13.5" customHeight="1">
      <c r="A96" s="28" t="s">
        <v>22</v>
      </c>
      <c r="B96" s="29">
        <f t="shared" si="4"/>
        <v>3.416666666666663</v>
      </c>
      <c r="C96" s="30">
        <v>11</v>
      </c>
      <c r="D96" s="6">
        <f t="shared" si="5"/>
        <v>83</v>
      </c>
      <c r="E96" s="73"/>
      <c r="F96" s="74"/>
      <c r="G96" s="74"/>
      <c r="H96" s="74"/>
      <c r="I96" s="74"/>
      <c r="J96" s="75"/>
      <c r="K96" s="76"/>
      <c r="L96" s="77"/>
      <c r="M96" s="77"/>
      <c r="N96" s="78"/>
      <c r="O96" s="73"/>
      <c r="P96" s="75"/>
      <c r="Q96" s="58"/>
    </row>
    <row r="97" spans="1:17" ht="13.5" customHeight="1">
      <c r="A97" s="28" t="s">
        <v>22</v>
      </c>
      <c r="B97" s="29">
        <f t="shared" si="4"/>
        <v>3.4583333333333295</v>
      </c>
      <c r="C97" s="30">
        <v>12</v>
      </c>
      <c r="D97" s="6">
        <f t="shared" si="5"/>
        <v>84</v>
      </c>
      <c r="E97" s="73"/>
      <c r="F97" s="74"/>
      <c r="G97" s="74"/>
      <c r="H97" s="74"/>
      <c r="I97" s="74"/>
      <c r="J97" s="75"/>
      <c r="K97" s="200"/>
      <c r="L97" s="201"/>
      <c r="M97" s="201"/>
      <c r="N97" s="202"/>
      <c r="O97" s="73"/>
      <c r="P97" s="75"/>
      <c r="Q97" s="58"/>
    </row>
    <row r="98" spans="1:17" ht="13.5" customHeight="1">
      <c r="A98" s="28" t="s">
        <v>22</v>
      </c>
      <c r="B98" s="29">
        <f t="shared" si="4"/>
        <v>3.499999999999996</v>
      </c>
      <c r="C98" s="30">
        <v>13</v>
      </c>
      <c r="D98" s="6">
        <f t="shared" si="5"/>
        <v>85</v>
      </c>
      <c r="E98" s="73"/>
      <c r="F98" s="74"/>
      <c r="G98" s="74"/>
      <c r="H98" s="74"/>
      <c r="I98" s="74"/>
      <c r="J98" s="75"/>
      <c r="K98" s="200"/>
      <c r="L98" s="201"/>
      <c r="M98" s="201"/>
      <c r="N98" s="202"/>
      <c r="O98" s="73"/>
      <c r="P98" s="75"/>
      <c r="Q98" s="58"/>
    </row>
    <row r="99" spans="1:17" ht="13.5" customHeight="1">
      <c r="A99" s="28" t="s">
        <v>22</v>
      </c>
      <c r="B99" s="29">
        <f t="shared" si="4"/>
        <v>3.5416666666666625</v>
      </c>
      <c r="C99" s="30">
        <v>14</v>
      </c>
      <c r="D99" s="6">
        <f t="shared" si="5"/>
        <v>86</v>
      </c>
      <c r="E99" s="79"/>
      <c r="F99" s="80"/>
      <c r="G99" s="80"/>
      <c r="H99" s="80"/>
      <c r="I99" s="80"/>
      <c r="J99" s="81"/>
      <c r="K99" s="200"/>
      <c r="L99" s="201"/>
      <c r="M99" s="201"/>
      <c r="N99" s="202"/>
      <c r="O99" s="79"/>
      <c r="P99" s="81"/>
      <c r="Q99" s="58"/>
    </row>
    <row r="100" spans="1:17" ht="13.5" customHeight="1">
      <c r="A100" s="28" t="s">
        <v>22</v>
      </c>
      <c r="B100" s="29">
        <f t="shared" si="4"/>
        <v>3.583333333333329</v>
      </c>
      <c r="C100" s="30">
        <v>15</v>
      </c>
      <c r="D100" s="6">
        <f t="shared" si="5"/>
        <v>87</v>
      </c>
      <c r="E100" s="79"/>
      <c r="F100" s="80"/>
      <c r="G100" s="80"/>
      <c r="H100" s="80"/>
      <c r="I100" s="80"/>
      <c r="J100" s="81"/>
      <c r="K100" s="200"/>
      <c r="L100" s="201"/>
      <c r="M100" s="201"/>
      <c r="N100" s="202"/>
      <c r="O100" s="79"/>
      <c r="P100" s="81"/>
      <c r="Q100" s="58"/>
    </row>
    <row r="101" spans="1:17" ht="13.5" customHeight="1">
      <c r="A101" s="28" t="s">
        <v>22</v>
      </c>
      <c r="B101" s="29">
        <f t="shared" si="4"/>
        <v>3.6249999999999956</v>
      </c>
      <c r="C101" s="30">
        <v>16</v>
      </c>
      <c r="D101" s="6">
        <f t="shared" si="5"/>
        <v>88</v>
      </c>
      <c r="E101" s="79"/>
      <c r="F101" s="80"/>
      <c r="G101" s="80"/>
      <c r="H101" s="80"/>
      <c r="I101" s="80"/>
      <c r="J101" s="81"/>
      <c r="K101" s="200"/>
      <c r="L101" s="201"/>
      <c r="M101" s="201"/>
      <c r="N101" s="202"/>
      <c r="O101" s="79"/>
      <c r="P101" s="81"/>
      <c r="Q101" s="58"/>
    </row>
    <row r="102" spans="1:17" ht="13.5" customHeight="1">
      <c r="A102" s="28" t="s">
        <v>22</v>
      </c>
      <c r="B102" s="29">
        <f t="shared" si="4"/>
        <v>3.6666666666666621</v>
      </c>
      <c r="C102" s="30">
        <v>17</v>
      </c>
      <c r="D102" s="6">
        <f t="shared" si="5"/>
        <v>89</v>
      </c>
      <c r="E102" s="79"/>
      <c r="F102" s="80"/>
      <c r="G102" s="80"/>
      <c r="H102" s="80"/>
      <c r="I102" s="80"/>
      <c r="J102" s="81"/>
      <c r="K102" s="200"/>
      <c r="L102" s="201"/>
      <c r="M102" s="201"/>
      <c r="N102" s="202"/>
      <c r="O102" s="79"/>
      <c r="P102" s="81"/>
      <c r="Q102" s="58"/>
    </row>
    <row r="103" spans="1:17" ht="13.5" customHeight="1">
      <c r="A103" s="28" t="s">
        <v>22</v>
      </c>
      <c r="B103" s="29">
        <f t="shared" si="4"/>
        <v>3.7083333333333286</v>
      </c>
      <c r="C103" s="30">
        <v>18</v>
      </c>
      <c r="D103" s="6">
        <f t="shared" si="5"/>
        <v>90</v>
      </c>
      <c r="E103" s="79"/>
      <c r="F103" s="80"/>
      <c r="G103" s="82"/>
      <c r="H103" s="80"/>
      <c r="I103" s="80"/>
      <c r="J103" s="81"/>
      <c r="K103" s="200"/>
      <c r="L103" s="201"/>
      <c r="M103" s="201"/>
      <c r="N103" s="202"/>
      <c r="O103" s="79"/>
      <c r="P103" s="81"/>
      <c r="Q103" s="58"/>
    </row>
    <row r="104" spans="1:17" ht="13.5" customHeight="1">
      <c r="A104" s="28" t="s">
        <v>22</v>
      </c>
      <c r="B104" s="29">
        <f t="shared" si="4"/>
        <v>3.7499999999999951</v>
      </c>
      <c r="C104" s="30">
        <v>19</v>
      </c>
      <c r="D104" s="6">
        <f t="shared" si="5"/>
        <v>91</v>
      </c>
      <c r="E104" s="79"/>
      <c r="F104" s="80"/>
      <c r="G104" s="82"/>
      <c r="H104" s="80"/>
      <c r="I104" s="80"/>
      <c r="J104" s="81"/>
      <c r="K104" s="200"/>
      <c r="L104" s="201"/>
      <c r="M104" s="201"/>
      <c r="N104" s="202"/>
      <c r="O104" s="79"/>
      <c r="P104" s="81"/>
      <c r="Q104" s="58"/>
    </row>
    <row r="105" spans="1:17" ht="13.5" customHeight="1">
      <c r="A105" s="28" t="s">
        <v>22</v>
      </c>
      <c r="B105" s="29">
        <f t="shared" si="4"/>
        <v>3.7916666666666616</v>
      </c>
      <c r="C105" s="30">
        <v>20</v>
      </c>
      <c r="D105" s="6">
        <f t="shared" si="5"/>
        <v>92</v>
      </c>
      <c r="E105" s="83"/>
      <c r="F105" s="84"/>
      <c r="G105" s="80"/>
      <c r="H105" s="80"/>
      <c r="I105" s="80"/>
      <c r="J105" s="81"/>
      <c r="K105" s="203"/>
      <c r="L105" s="204"/>
      <c r="M105" s="204"/>
      <c r="N105" s="205"/>
      <c r="O105" s="79"/>
      <c r="P105" s="81"/>
      <c r="Q105" s="58"/>
    </row>
    <row r="106" spans="1:17" ht="13.5" customHeight="1">
      <c r="A106" s="28" t="s">
        <v>22</v>
      </c>
      <c r="B106" s="29">
        <f t="shared" si="4"/>
        <v>3.8333333333333282</v>
      </c>
      <c r="C106" s="30">
        <v>21</v>
      </c>
      <c r="D106" s="6">
        <f t="shared" si="5"/>
        <v>93</v>
      </c>
      <c r="E106" s="79"/>
      <c r="F106" s="80"/>
      <c r="G106" s="80"/>
      <c r="H106" s="80"/>
      <c r="I106" s="80"/>
      <c r="J106" s="81"/>
      <c r="K106" s="203"/>
      <c r="L106" s="204"/>
      <c r="M106" s="204"/>
      <c r="N106" s="205"/>
      <c r="O106" s="79"/>
      <c r="P106" s="81"/>
      <c r="Q106" s="58"/>
    </row>
    <row r="107" spans="1:17" ht="13.5" customHeight="1">
      <c r="A107" s="28" t="s">
        <v>22</v>
      </c>
      <c r="B107" s="29">
        <f t="shared" si="4"/>
        <v>3.8749999999999947</v>
      </c>
      <c r="C107" s="30">
        <v>22</v>
      </c>
      <c r="D107" s="6">
        <f t="shared" si="5"/>
        <v>94</v>
      </c>
      <c r="E107" s="209"/>
      <c r="F107" s="210"/>
      <c r="G107" s="210"/>
      <c r="H107" s="210"/>
      <c r="I107" s="210"/>
      <c r="J107" s="211"/>
      <c r="K107" s="203"/>
      <c r="L107" s="204"/>
      <c r="M107" s="204"/>
      <c r="N107" s="205"/>
      <c r="O107" s="209"/>
      <c r="P107" s="211"/>
      <c r="Q107" s="58"/>
    </row>
    <row r="108" spans="1:17" ht="13.5" customHeight="1">
      <c r="A108" s="28" t="s">
        <v>22</v>
      </c>
      <c r="B108" s="29">
        <f t="shared" si="4"/>
        <v>3.9166666666666612</v>
      </c>
      <c r="C108" s="30">
        <v>23</v>
      </c>
      <c r="D108" s="6">
        <f t="shared" si="5"/>
        <v>95</v>
      </c>
      <c r="E108" s="67"/>
      <c r="F108" s="68"/>
      <c r="G108" s="68"/>
      <c r="H108" s="68"/>
      <c r="I108" s="68"/>
      <c r="J108" s="69"/>
      <c r="K108" s="206"/>
      <c r="L108" s="207"/>
      <c r="M108" s="207"/>
      <c r="N108" s="208"/>
      <c r="O108" s="67"/>
      <c r="P108" s="69"/>
      <c r="Q108" s="58"/>
    </row>
    <row r="109" spans="1:17" ht="13.5" customHeight="1">
      <c r="A109" s="28" t="s">
        <v>22</v>
      </c>
      <c r="B109" s="29">
        <f t="shared" si="4"/>
        <v>3.9583333333333277</v>
      </c>
      <c r="C109" s="30">
        <v>24</v>
      </c>
      <c r="D109" s="6">
        <f t="shared" si="5"/>
        <v>96</v>
      </c>
      <c r="E109" s="85"/>
      <c r="F109" s="86"/>
      <c r="G109" s="86"/>
      <c r="H109" s="86"/>
      <c r="I109" s="86"/>
      <c r="J109" s="87"/>
      <c r="K109" s="88"/>
      <c r="L109" s="89"/>
      <c r="M109" s="89"/>
      <c r="N109" s="90"/>
      <c r="O109" s="85"/>
      <c r="P109" s="87"/>
      <c r="Q109" s="58"/>
    </row>
    <row r="110" spans="1:17" ht="13.5" customHeight="1">
      <c r="A110" s="28" t="s">
        <v>23</v>
      </c>
      <c r="B110" s="29">
        <f t="shared" si="4"/>
        <v>3.9999999999999942</v>
      </c>
      <c r="C110" s="30">
        <v>1</v>
      </c>
      <c r="D110" s="6">
        <f t="shared" si="5"/>
        <v>97</v>
      </c>
      <c r="E110" s="59"/>
      <c r="F110" s="60"/>
      <c r="G110" s="60"/>
      <c r="H110" s="60"/>
      <c r="I110" s="60"/>
      <c r="J110" s="61"/>
      <c r="K110" s="62"/>
      <c r="L110" s="63"/>
      <c r="M110" s="63"/>
      <c r="N110" s="64"/>
      <c r="O110" s="65"/>
      <c r="P110" s="66"/>
      <c r="Q110" s="58"/>
    </row>
    <row r="111" spans="1:17" ht="13.5" customHeight="1">
      <c r="A111" s="28" t="s">
        <v>23</v>
      </c>
      <c r="B111" s="29">
        <f t="shared" ref="B111:B142" si="6">B110+(1/24)</f>
        <v>4.0416666666666607</v>
      </c>
      <c r="C111" s="30">
        <v>2</v>
      </c>
      <c r="D111" s="6">
        <f t="shared" ref="D111:D142" si="7">D110+1</f>
        <v>98</v>
      </c>
      <c r="E111" s="67"/>
      <c r="F111" s="68"/>
      <c r="G111" s="68"/>
      <c r="H111" s="68"/>
      <c r="I111" s="68"/>
      <c r="J111" s="69"/>
      <c r="K111" s="70"/>
      <c r="L111" s="71"/>
      <c r="M111" s="71"/>
      <c r="N111" s="72"/>
      <c r="O111" s="67"/>
      <c r="P111" s="69"/>
      <c r="Q111" s="58"/>
    </row>
    <row r="112" spans="1:17" ht="13.5" customHeight="1">
      <c r="A112" s="28" t="s">
        <v>23</v>
      </c>
      <c r="B112" s="29">
        <f t="shared" si="6"/>
        <v>4.0833333333333277</v>
      </c>
      <c r="C112" s="30">
        <v>3</v>
      </c>
      <c r="D112" s="6">
        <f t="shared" si="7"/>
        <v>99</v>
      </c>
      <c r="E112" s="67"/>
      <c r="F112" s="68"/>
      <c r="G112" s="68"/>
      <c r="H112" s="68"/>
      <c r="I112" s="68"/>
      <c r="J112" s="69"/>
      <c r="K112" s="70"/>
      <c r="L112" s="71"/>
      <c r="M112" s="71"/>
      <c r="N112" s="72"/>
      <c r="O112" s="67"/>
      <c r="P112" s="69"/>
      <c r="Q112" s="58"/>
    </row>
    <row r="113" spans="1:17" ht="13.5" customHeight="1">
      <c r="A113" s="28" t="s">
        <v>23</v>
      </c>
      <c r="B113" s="29">
        <f t="shared" si="6"/>
        <v>4.1249999999999947</v>
      </c>
      <c r="C113" s="30">
        <v>4</v>
      </c>
      <c r="D113" s="6">
        <f t="shared" si="7"/>
        <v>100</v>
      </c>
      <c r="E113" s="67"/>
      <c r="F113" s="68"/>
      <c r="G113" s="68"/>
      <c r="H113" s="68"/>
      <c r="I113" s="68"/>
      <c r="J113" s="69"/>
      <c r="K113" s="70"/>
      <c r="L113" s="71"/>
      <c r="M113" s="71"/>
      <c r="N113" s="72"/>
      <c r="O113" s="67"/>
      <c r="P113" s="69"/>
      <c r="Q113" s="58"/>
    </row>
    <row r="114" spans="1:17" ht="13.5" customHeight="1">
      <c r="A114" s="28" t="s">
        <v>23</v>
      </c>
      <c r="B114" s="29">
        <f t="shared" si="6"/>
        <v>4.1666666666666616</v>
      </c>
      <c r="C114" s="30">
        <v>5</v>
      </c>
      <c r="D114" s="6">
        <f t="shared" si="7"/>
        <v>101</v>
      </c>
      <c r="E114" s="67"/>
      <c r="F114" s="68"/>
      <c r="G114" s="68"/>
      <c r="H114" s="68"/>
      <c r="I114" s="68"/>
      <c r="J114" s="69"/>
      <c r="K114" s="70"/>
      <c r="L114" s="71"/>
      <c r="M114" s="71"/>
      <c r="N114" s="72"/>
      <c r="O114" s="67"/>
      <c r="P114" s="69"/>
      <c r="Q114" s="58"/>
    </row>
    <row r="115" spans="1:17" ht="13.5" customHeight="1">
      <c r="A115" s="28" t="s">
        <v>23</v>
      </c>
      <c r="B115" s="29">
        <f t="shared" si="6"/>
        <v>4.2083333333333286</v>
      </c>
      <c r="C115" s="30">
        <v>6</v>
      </c>
      <c r="D115" s="6">
        <f t="shared" si="7"/>
        <v>102</v>
      </c>
      <c r="E115" s="67"/>
      <c r="F115" s="68"/>
      <c r="G115" s="68"/>
      <c r="H115" s="68"/>
      <c r="I115" s="68"/>
      <c r="J115" s="69"/>
      <c r="K115" s="70"/>
      <c r="L115" s="71"/>
      <c r="M115" s="71"/>
      <c r="N115" s="72"/>
      <c r="O115" s="67"/>
      <c r="P115" s="69"/>
      <c r="Q115" s="58"/>
    </row>
    <row r="116" spans="1:17" ht="13.5" customHeight="1">
      <c r="A116" s="28" t="s">
        <v>23</v>
      </c>
      <c r="B116" s="29">
        <f t="shared" si="6"/>
        <v>4.2499999999999956</v>
      </c>
      <c r="C116" s="30">
        <v>7</v>
      </c>
      <c r="D116" s="6">
        <f t="shared" si="7"/>
        <v>103</v>
      </c>
      <c r="E116" s="73"/>
      <c r="F116" s="74"/>
      <c r="G116" s="74"/>
      <c r="H116" s="74"/>
      <c r="I116" s="74"/>
      <c r="J116" s="75"/>
      <c r="K116" s="76"/>
      <c r="L116" s="77"/>
      <c r="M116" s="77"/>
      <c r="N116" s="78"/>
      <c r="O116" s="73"/>
      <c r="P116" s="75"/>
      <c r="Q116" s="58"/>
    </row>
    <row r="117" spans="1:17" ht="13.5" customHeight="1">
      <c r="A117" s="28" t="s">
        <v>23</v>
      </c>
      <c r="B117" s="29">
        <f t="shared" si="6"/>
        <v>4.2916666666666625</v>
      </c>
      <c r="C117" s="30">
        <v>8</v>
      </c>
      <c r="D117" s="6">
        <f t="shared" si="7"/>
        <v>104</v>
      </c>
      <c r="E117" s="73"/>
      <c r="F117" s="74"/>
      <c r="G117" s="74"/>
      <c r="H117" s="74"/>
      <c r="I117" s="74"/>
      <c r="J117" s="75"/>
      <c r="K117" s="76"/>
      <c r="L117" s="77"/>
      <c r="M117" s="77"/>
      <c r="N117" s="78"/>
      <c r="O117" s="73"/>
      <c r="P117" s="75"/>
      <c r="Q117" s="58"/>
    </row>
    <row r="118" spans="1:17" ht="13.5" customHeight="1">
      <c r="A118" s="28" t="s">
        <v>23</v>
      </c>
      <c r="B118" s="29">
        <f t="shared" si="6"/>
        <v>4.3333333333333295</v>
      </c>
      <c r="C118" s="30">
        <v>9</v>
      </c>
      <c r="D118" s="6">
        <f t="shared" si="7"/>
        <v>105</v>
      </c>
      <c r="E118" s="73"/>
      <c r="F118" s="74"/>
      <c r="G118" s="74"/>
      <c r="H118" s="74"/>
      <c r="I118" s="74"/>
      <c r="J118" s="75"/>
      <c r="K118" s="76"/>
      <c r="L118" s="77"/>
      <c r="M118" s="77"/>
      <c r="N118" s="78"/>
      <c r="O118" s="73"/>
      <c r="P118" s="75"/>
      <c r="Q118" s="58"/>
    </row>
    <row r="119" spans="1:17" ht="13.5" customHeight="1">
      <c r="A119" s="28" t="s">
        <v>23</v>
      </c>
      <c r="B119" s="29">
        <f t="shared" si="6"/>
        <v>4.3749999999999964</v>
      </c>
      <c r="C119" s="30">
        <v>10</v>
      </c>
      <c r="D119" s="6">
        <f t="shared" si="7"/>
        <v>106</v>
      </c>
      <c r="E119" s="73"/>
      <c r="F119" s="74"/>
      <c r="G119" s="74"/>
      <c r="H119" s="74"/>
      <c r="I119" s="74"/>
      <c r="J119" s="75"/>
      <c r="K119" s="76"/>
      <c r="L119" s="77"/>
      <c r="M119" s="77"/>
      <c r="N119" s="78"/>
      <c r="O119" s="73"/>
      <c r="P119" s="75"/>
      <c r="Q119" s="58"/>
    </row>
    <row r="120" spans="1:17" ht="13.5" customHeight="1">
      <c r="A120" s="28" t="s">
        <v>23</v>
      </c>
      <c r="B120" s="29">
        <f t="shared" si="6"/>
        <v>4.4166666666666634</v>
      </c>
      <c r="C120" s="30">
        <v>11</v>
      </c>
      <c r="D120" s="6">
        <f t="shared" si="7"/>
        <v>107</v>
      </c>
      <c r="E120" s="73"/>
      <c r="F120" s="74"/>
      <c r="G120" s="74"/>
      <c r="H120" s="74"/>
      <c r="I120" s="74"/>
      <c r="J120" s="75"/>
      <c r="K120" s="76"/>
      <c r="L120" s="77"/>
      <c r="M120" s="77"/>
      <c r="N120" s="78"/>
      <c r="O120" s="73"/>
      <c r="P120" s="75"/>
      <c r="Q120" s="58"/>
    </row>
    <row r="121" spans="1:17" ht="13.5" customHeight="1">
      <c r="A121" s="28" t="s">
        <v>23</v>
      </c>
      <c r="B121" s="29">
        <f t="shared" si="6"/>
        <v>4.4583333333333304</v>
      </c>
      <c r="C121" s="30">
        <v>12</v>
      </c>
      <c r="D121" s="6">
        <f t="shared" si="7"/>
        <v>108</v>
      </c>
      <c r="E121" s="73"/>
      <c r="F121" s="74"/>
      <c r="G121" s="74"/>
      <c r="H121" s="74"/>
      <c r="I121" s="74"/>
      <c r="J121" s="75"/>
      <c r="K121" s="200"/>
      <c r="L121" s="201"/>
      <c r="M121" s="201"/>
      <c r="N121" s="202"/>
      <c r="O121" s="73"/>
      <c r="P121" s="75"/>
      <c r="Q121" s="58"/>
    </row>
    <row r="122" spans="1:17" ht="13.5" customHeight="1">
      <c r="A122" s="28" t="s">
        <v>23</v>
      </c>
      <c r="B122" s="29">
        <f t="shared" si="6"/>
        <v>4.4999999999999973</v>
      </c>
      <c r="C122" s="30">
        <v>13</v>
      </c>
      <c r="D122" s="6">
        <f t="shared" si="7"/>
        <v>109</v>
      </c>
      <c r="E122" s="73"/>
      <c r="F122" s="74"/>
      <c r="G122" s="74"/>
      <c r="H122" s="74"/>
      <c r="I122" s="74"/>
      <c r="J122" s="75"/>
      <c r="K122" s="200"/>
      <c r="L122" s="201"/>
      <c r="M122" s="201"/>
      <c r="N122" s="202"/>
      <c r="O122" s="73"/>
      <c r="P122" s="75"/>
      <c r="Q122" s="58"/>
    </row>
    <row r="123" spans="1:17" ht="13.5" customHeight="1">
      <c r="A123" s="28" t="s">
        <v>23</v>
      </c>
      <c r="B123" s="29">
        <f t="shared" si="6"/>
        <v>4.5416666666666643</v>
      </c>
      <c r="C123" s="30">
        <v>14</v>
      </c>
      <c r="D123" s="6">
        <f t="shared" si="7"/>
        <v>110</v>
      </c>
      <c r="E123" s="79"/>
      <c r="F123" s="80"/>
      <c r="G123" s="80"/>
      <c r="H123" s="80"/>
      <c r="I123" s="80"/>
      <c r="J123" s="81"/>
      <c r="K123" s="200"/>
      <c r="L123" s="201"/>
      <c r="M123" s="201"/>
      <c r="N123" s="202"/>
      <c r="O123" s="79"/>
      <c r="P123" s="81"/>
      <c r="Q123" s="58"/>
    </row>
    <row r="124" spans="1:17" ht="13.5" customHeight="1">
      <c r="A124" s="28" t="s">
        <v>23</v>
      </c>
      <c r="B124" s="29">
        <f t="shared" si="6"/>
        <v>4.5833333333333313</v>
      </c>
      <c r="C124" s="30">
        <v>15</v>
      </c>
      <c r="D124" s="6">
        <f t="shared" si="7"/>
        <v>111</v>
      </c>
      <c r="E124" s="79"/>
      <c r="F124" s="80"/>
      <c r="G124" s="80"/>
      <c r="H124" s="80"/>
      <c r="I124" s="80"/>
      <c r="J124" s="81"/>
      <c r="K124" s="200"/>
      <c r="L124" s="201"/>
      <c r="M124" s="201"/>
      <c r="N124" s="202"/>
      <c r="O124" s="79"/>
      <c r="P124" s="81"/>
      <c r="Q124" s="58"/>
    </row>
    <row r="125" spans="1:17" ht="13.5" customHeight="1">
      <c r="A125" s="28" t="s">
        <v>23</v>
      </c>
      <c r="B125" s="29">
        <f t="shared" si="6"/>
        <v>4.6249999999999982</v>
      </c>
      <c r="C125" s="30">
        <v>16</v>
      </c>
      <c r="D125" s="6">
        <f t="shared" si="7"/>
        <v>112</v>
      </c>
      <c r="E125" s="79"/>
      <c r="F125" s="80"/>
      <c r="G125" s="80"/>
      <c r="H125" s="80"/>
      <c r="I125" s="80"/>
      <c r="J125" s="81"/>
      <c r="K125" s="200"/>
      <c r="L125" s="201"/>
      <c r="M125" s="201"/>
      <c r="N125" s="202"/>
      <c r="O125" s="79"/>
      <c r="P125" s="81"/>
      <c r="Q125" s="58"/>
    </row>
    <row r="126" spans="1:17" ht="13.5" customHeight="1">
      <c r="A126" s="28" t="s">
        <v>23</v>
      </c>
      <c r="B126" s="29">
        <f t="shared" si="6"/>
        <v>4.6666666666666652</v>
      </c>
      <c r="C126" s="30">
        <v>17</v>
      </c>
      <c r="D126" s="6">
        <f t="shared" si="7"/>
        <v>113</v>
      </c>
      <c r="E126" s="79"/>
      <c r="F126" s="80"/>
      <c r="G126" s="80"/>
      <c r="H126" s="80"/>
      <c r="I126" s="80"/>
      <c r="J126" s="81"/>
      <c r="K126" s="200"/>
      <c r="L126" s="201"/>
      <c r="M126" s="201"/>
      <c r="N126" s="202"/>
      <c r="O126" s="79"/>
      <c r="P126" s="81"/>
      <c r="Q126" s="58"/>
    </row>
    <row r="127" spans="1:17" ht="13.5" customHeight="1">
      <c r="A127" s="28" t="s">
        <v>23</v>
      </c>
      <c r="B127" s="29">
        <f t="shared" si="6"/>
        <v>4.7083333333333321</v>
      </c>
      <c r="C127" s="30">
        <v>18</v>
      </c>
      <c r="D127" s="6">
        <f t="shared" si="7"/>
        <v>114</v>
      </c>
      <c r="E127" s="79"/>
      <c r="F127" s="80"/>
      <c r="G127" s="82"/>
      <c r="H127" s="80"/>
      <c r="I127" s="80"/>
      <c r="J127" s="81"/>
      <c r="K127" s="200"/>
      <c r="L127" s="201"/>
      <c r="M127" s="201"/>
      <c r="N127" s="202"/>
      <c r="O127" s="79"/>
      <c r="P127" s="81"/>
      <c r="Q127" s="58"/>
    </row>
    <row r="128" spans="1:17" ht="13.5" customHeight="1">
      <c r="A128" s="28" t="s">
        <v>23</v>
      </c>
      <c r="B128" s="29">
        <f t="shared" si="6"/>
        <v>4.7499999999999991</v>
      </c>
      <c r="C128" s="30">
        <v>19</v>
      </c>
      <c r="D128" s="6">
        <f t="shared" si="7"/>
        <v>115</v>
      </c>
      <c r="E128" s="79"/>
      <c r="F128" s="80"/>
      <c r="G128" s="82"/>
      <c r="H128" s="80"/>
      <c r="I128" s="80"/>
      <c r="J128" s="81"/>
      <c r="K128" s="200"/>
      <c r="L128" s="201"/>
      <c r="M128" s="201"/>
      <c r="N128" s="202"/>
      <c r="O128" s="79"/>
      <c r="P128" s="81"/>
      <c r="Q128" s="58"/>
    </row>
    <row r="129" spans="1:17" ht="13.5" customHeight="1">
      <c r="A129" s="28" t="s">
        <v>23</v>
      </c>
      <c r="B129" s="29">
        <f t="shared" si="6"/>
        <v>4.7916666666666661</v>
      </c>
      <c r="C129" s="30">
        <v>20</v>
      </c>
      <c r="D129" s="6">
        <f t="shared" si="7"/>
        <v>116</v>
      </c>
      <c r="E129" s="83"/>
      <c r="F129" s="84"/>
      <c r="G129" s="80"/>
      <c r="H129" s="80"/>
      <c r="I129" s="80"/>
      <c r="J129" s="81"/>
      <c r="K129" s="203"/>
      <c r="L129" s="204"/>
      <c r="M129" s="204"/>
      <c r="N129" s="205"/>
      <c r="O129" s="79"/>
      <c r="P129" s="81"/>
      <c r="Q129" s="58"/>
    </row>
    <row r="130" spans="1:17" ht="13.5" customHeight="1">
      <c r="A130" s="28" t="s">
        <v>23</v>
      </c>
      <c r="B130" s="29">
        <f t="shared" si="6"/>
        <v>4.833333333333333</v>
      </c>
      <c r="C130" s="30">
        <v>21</v>
      </c>
      <c r="D130" s="6">
        <f t="shared" si="7"/>
        <v>117</v>
      </c>
      <c r="E130" s="79"/>
      <c r="F130" s="80"/>
      <c r="G130" s="80"/>
      <c r="H130" s="80"/>
      <c r="I130" s="80"/>
      <c r="J130" s="81"/>
      <c r="K130" s="203"/>
      <c r="L130" s="204"/>
      <c r="M130" s="204"/>
      <c r="N130" s="205"/>
      <c r="O130" s="79"/>
      <c r="P130" s="81"/>
      <c r="Q130" s="58"/>
    </row>
    <row r="131" spans="1:17" ht="13.5" customHeight="1">
      <c r="A131" s="28" t="s">
        <v>23</v>
      </c>
      <c r="B131" s="29">
        <f t="shared" si="6"/>
        <v>4.875</v>
      </c>
      <c r="C131" s="30">
        <v>22</v>
      </c>
      <c r="D131" s="6">
        <f t="shared" si="7"/>
        <v>118</v>
      </c>
      <c r="E131" s="209"/>
      <c r="F131" s="210"/>
      <c r="G131" s="210"/>
      <c r="H131" s="210"/>
      <c r="I131" s="210"/>
      <c r="J131" s="211"/>
      <c r="K131" s="203"/>
      <c r="L131" s="204"/>
      <c r="M131" s="204"/>
      <c r="N131" s="205"/>
      <c r="O131" s="209"/>
      <c r="P131" s="211"/>
      <c r="Q131" s="58"/>
    </row>
    <row r="132" spans="1:17" ht="13.5" customHeight="1">
      <c r="A132" s="28" t="s">
        <v>23</v>
      </c>
      <c r="B132" s="29">
        <f t="shared" si="6"/>
        <v>4.916666666666667</v>
      </c>
      <c r="C132" s="30">
        <v>23</v>
      </c>
      <c r="D132" s="6">
        <f t="shared" si="7"/>
        <v>119</v>
      </c>
      <c r="E132" s="67"/>
      <c r="F132" s="68"/>
      <c r="G132" s="68"/>
      <c r="H132" s="68"/>
      <c r="I132" s="68"/>
      <c r="J132" s="69"/>
      <c r="K132" s="206"/>
      <c r="L132" s="207"/>
      <c r="M132" s="207"/>
      <c r="N132" s="208"/>
      <c r="O132" s="67"/>
      <c r="P132" s="69"/>
      <c r="Q132" s="58"/>
    </row>
    <row r="133" spans="1:17" ht="13.5" customHeight="1">
      <c r="A133" s="28" t="s">
        <v>23</v>
      </c>
      <c r="B133" s="29">
        <f t="shared" si="6"/>
        <v>4.9583333333333339</v>
      </c>
      <c r="C133" s="30">
        <v>24</v>
      </c>
      <c r="D133" s="6">
        <f t="shared" si="7"/>
        <v>120</v>
      </c>
      <c r="E133" s="85"/>
      <c r="F133" s="86"/>
      <c r="G133" s="86"/>
      <c r="H133" s="86"/>
      <c r="I133" s="86"/>
      <c r="J133" s="87"/>
      <c r="K133" s="88"/>
      <c r="L133" s="89"/>
      <c r="M133" s="89"/>
      <c r="N133" s="90"/>
      <c r="O133" s="85"/>
      <c r="P133" s="87"/>
      <c r="Q133" s="58"/>
    </row>
    <row r="134" spans="1:17" ht="13.5" customHeight="1">
      <c r="A134" s="28" t="s">
        <v>24</v>
      </c>
      <c r="B134" s="29">
        <f t="shared" si="6"/>
        <v>5.0000000000000009</v>
      </c>
      <c r="C134" s="30">
        <v>1</v>
      </c>
      <c r="D134" s="6">
        <f t="shared" si="7"/>
        <v>121</v>
      </c>
      <c r="E134" s="59"/>
      <c r="F134" s="60"/>
      <c r="G134" s="60"/>
      <c r="H134" s="60"/>
      <c r="I134" s="60"/>
      <c r="J134" s="61"/>
      <c r="K134" s="62"/>
      <c r="L134" s="63"/>
      <c r="M134" s="63"/>
      <c r="N134" s="64"/>
      <c r="O134" s="59"/>
      <c r="P134" s="61"/>
      <c r="Q134" s="58"/>
    </row>
    <row r="135" spans="1:17" ht="13.5" customHeight="1">
      <c r="A135" s="28" t="s">
        <v>24</v>
      </c>
      <c r="B135" s="29">
        <f t="shared" si="6"/>
        <v>5.0416666666666679</v>
      </c>
      <c r="C135" s="30">
        <v>2</v>
      </c>
      <c r="D135" s="6">
        <f t="shared" si="7"/>
        <v>122</v>
      </c>
      <c r="E135" s="67"/>
      <c r="F135" s="68"/>
      <c r="G135" s="68"/>
      <c r="H135" s="68"/>
      <c r="I135" s="68"/>
      <c r="J135" s="69"/>
      <c r="K135" s="70"/>
      <c r="L135" s="71"/>
      <c r="M135" s="71"/>
      <c r="N135" s="72"/>
      <c r="O135" s="67"/>
      <c r="P135" s="69"/>
      <c r="Q135" s="58"/>
    </row>
    <row r="136" spans="1:17" ht="13.5" customHeight="1">
      <c r="A136" s="28" t="s">
        <v>24</v>
      </c>
      <c r="B136" s="29">
        <f t="shared" si="6"/>
        <v>5.0833333333333348</v>
      </c>
      <c r="C136" s="30">
        <v>3</v>
      </c>
      <c r="D136" s="6">
        <f t="shared" si="7"/>
        <v>123</v>
      </c>
      <c r="E136" s="67"/>
      <c r="F136" s="68"/>
      <c r="G136" s="68"/>
      <c r="H136" s="68"/>
      <c r="I136" s="68"/>
      <c r="J136" s="69"/>
      <c r="K136" s="70"/>
      <c r="L136" s="71"/>
      <c r="M136" s="71"/>
      <c r="N136" s="72"/>
      <c r="O136" s="67"/>
      <c r="P136" s="69"/>
      <c r="Q136" s="58"/>
    </row>
    <row r="137" spans="1:17" ht="13.5" customHeight="1">
      <c r="A137" s="28" t="s">
        <v>24</v>
      </c>
      <c r="B137" s="29">
        <f t="shared" si="6"/>
        <v>5.1250000000000018</v>
      </c>
      <c r="C137" s="30">
        <v>4</v>
      </c>
      <c r="D137" s="6">
        <f t="shared" si="7"/>
        <v>124</v>
      </c>
      <c r="E137" s="67"/>
      <c r="F137" s="68"/>
      <c r="G137" s="68"/>
      <c r="H137" s="68"/>
      <c r="I137" s="68"/>
      <c r="J137" s="69"/>
      <c r="K137" s="70"/>
      <c r="L137" s="71"/>
      <c r="M137" s="71"/>
      <c r="N137" s="72"/>
      <c r="O137" s="67"/>
      <c r="P137" s="69"/>
      <c r="Q137" s="58"/>
    </row>
    <row r="138" spans="1:17" ht="13.5" customHeight="1">
      <c r="A138" s="28" t="s">
        <v>24</v>
      </c>
      <c r="B138" s="29">
        <f t="shared" si="6"/>
        <v>5.1666666666666687</v>
      </c>
      <c r="C138" s="30">
        <v>5</v>
      </c>
      <c r="D138" s="6">
        <f t="shared" si="7"/>
        <v>125</v>
      </c>
      <c r="E138" s="67"/>
      <c r="F138" s="68"/>
      <c r="G138" s="68"/>
      <c r="H138" s="68"/>
      <c r="I138" s="68"/>
      <c r="J138" s="69"/>
      <c r="K138" s="70"/>
      <c r="L138" s="71"/>
      <c r="M138" s="71"/>
      <c r="N138" s="72"/>
      <c r="O138" s="67"/>
      <c r="P138" s="69"/>
      <c r="Q138" s="58"/>
    </row>
    <row r="139" spans="1:17" ht="13.5" customHeight="1">
      <c r="A139" s="28" t="s">
        <v>24</v>
      </c>
      <c r="B139" s="29">
        <f t="shared" si="6"/>
        <v>5.2083333333333357</v>
      </c>
      <c r="C139" s="30">
        <v>6</v>
      </c>
      <c r="D139" s="6">
        <f t="shared" si="7"/>
        <v>126</v>
      </c>
      <c r="E139" s="67"/>
      <c r="F139" s="68"/>
      <c r="G139" s="68"/>
      <c r="H139" s="68"/>
      <c r="I139" s="68"/>
      <c r="J139" s="69"/>
      <c r="K139" s="70"/>
      <c r="L139" s="71"/>
      <c r="M139" s="71"/>
      <c r="N139" s="72"/>
      <c r="O139" s="67"/>
      <c r="P139" s="69"/>
      <c r="Q139" s="58"/>
    </row>
    <row r="140" spans="1:17" ht="13.5" customHeight="1">
      <c r="A140" s="28" t="s">
        <v>24</v>
      </c>
      <c r="B140" s="29">
        <f t="shared" si="6"/>
        <v>5.2500000000000027</v>
      </c>
      <c r="C140" s="30">
        <v>7</v>
      </c>
      <c r="D140" s="6">
        <f t="shared" si="7"/>
        <v>127</v>
      </c>
      <c r="E140" s="67"/>
      <c r="F140" s="68"/>
      <c r="G140" s="68"/>
      <c r="H140" s="68"/>
      <c r="I140" s="68"/>
      <c r="J140" s="69"/>
      <c r="K140" s="70"/>
      <c r="L140" s="71"/>
      <c r="M140" s="71"/>
      <c r="N140" s="72"/>
      <c r="O140" s="67"/>
      <c r="P140" s="69"/>
      <c r="Q140" s="58"/>
    </row>
    <row r="141" spans="1:17" ht="13.5" customHeight="1">
      <c r="A141" s="28" t="s">
        <v>24</v>
      </c>
      <c r="B141" s="29">
        <f t="shared" si="6"/>
        <v>5.2916666666666696</v>
      </c>
      <c r="C141" s="30">
        <v>8</v>
      </c>
      <c r="D141" s="6">
        <f t="shared" si="7"/>
        <v>128</v>
      </c>
      <c r="E141" s="67"/>
      <c r="F141" s="68"/>
      <c r="G141" s="68"/>
      <c r="H141" s="68"/>
      <c r="I141" s="68"/>
      <c r="J141" s="69"/>
      <c r="K141" s="70"/>
      <c r="L141" s="71"/>
      <c r="M141" s="71"/>
      <c r="N141" s="72"/>
      <c r="O141" s="67"/>
      <c r="P141" s="69"/>
      <c r="Q141" s="58"/>
    </row>
    <row r="142" spans="1:17" ht="13.5" customHeight="1">
      <c r="A142" s="28" t="s">
        <v>24</v>
      </c>
      <c r="B142" s="29">
        <f t="shared" si="6"/>
        <v>5.3333333333333366</v>
      </c>
      <c r="C142" s="30">
        <v>9</v>
      </c>
      <c r="D142" s="6">
        <f t="shared" si="7"/>
        <v>129</v>
      </c>
      <c r="E142" s="67"/>
      <c r="F142" s="68"/>
      <c r="G142" s="68"/>
      <c r="H142" s="68"/>
      <c r="I142" s="68"/>
      <c r="J142" s="69"/>
      <c r="K142" s="70"/>
      <c r="L142" s="71"/>
      <c r="M142" s="71"/>
      <c r="N142" s="72"/>
      <c r="O142" s="67"/>
      <c r="P142" s="69"/>
      <c r="Q142" s="58"/>
    </row>
    <row r="143" spans="1:17" ht="13.5" customHeight="1">
      <c r="A143" s="28" t="s">
        <v>24</v>
      </c>
      <c r="B143" s="29">
        <f t="shared" ref="B143:B174" si="8">B142+(1/24)</f>
        <v>5.3750000000000036</v>
      </c>
      <c r="C143" s="30">
        <v>10</v>
      </c>
      <c r="D143" s="6">
        <f t="shared" ref="D143:D174" si="9">D142+1</f>
        <v>130</v>
      </c>
      <c r="E143" s="67"/>
      <c r="F143" s="68"/>
      <c r="G143" s="68"/>
      <c r="H143" s="68"/>
      <c r="I143" s="68"/>
      <c r="J143" s="69"/>
      <c r="K143" s="70"/>
      <c r="L143" s="71"/>
      <c r="M143" s="71"/>
      <c r="N143" s="72"/>
      <c r="O143" s="67"/>
      <c r="P143" s="69"/>
      <c r="Q143" s="58"/>
    </row>
    <row r="144" spans="1:17" ht="13.5" customHeight="1">
      <c r="A144" s="28" t="s">
        <v>24</v>
      </c>
      <c r="B144" s="29">
        <f t="shared" si="8"/>
        <v>5.4166666666666705</v>
      </c>
      <c r="C144" s="30">
        <v>11</v>
      </c>
      <c r="D144" s="6">
        <f t="shared" si="9"/>
        <v>131</v>
      </c>
      <c r="E144" s="67"/>
      <c r="F144" s="68"/>
      <c r="G144" s="68"/>
      <c r="H144" s="68"/>
      <c r="I144" s="68"/>
      <c r="J144" s="69"/>
      <c r="K144" s="70"/>
      <c r="L144" s="71"/>
      <c r="M144" s="71"/>
      <c r="N144" s="72"/>
      <c r="O144" s="67"/>
      <c r="P144" s="69"/>
      <c r="Q144" s="58"/>
    </row>
    <row r="145" spans="1:17" ht="13.5" customHeight="1">
      <c r="A145" s="28" t="s">
        <v>24</v>
      </c>
      <c r="B145" s="29">
        <f t="shared" si="8"/>
        <v>5.4583333333333375</v>
      </c>
      <c r="C145" s="30">
        <v>12</v>
      </c>
      <c r="D145" s="6">
        <f t="shared" si="9"/>
        <v>132</v>
      </c>
      <c r="E145" s="67"/>
      <c r="F145" s="68"/>
      <c r="G145" s="68"/>
      <c r="H145" s="68"/>
      <c r="I145" s="68"/>
      <c r="J145" s="69"/>
      <c r="K145" s="70"/>
      <c r="L145" s="71"/>
      <c r="M145" s="71"/>
      <c r="N145" s="72"/>
      <c r="O145" s="67"/>
      <c r="P145" s="69"/>
      <c r="Q145" s="58"/>
    </row>
    <row r="146" spans="1:17" ht="13.5" customHeight="1">
      <c r="A146" s="28" t="s">
        <v>24</v>
      </c>
      <c r="B146" s="29">
        <f t="shared" si="8"/>
        <v>5.5000000000000044</v>
      </c>
      <c r="C146" s="30">
        <v>13</v>
      </c>
      <c r="D146" s="6">
        <f t="shared" si="9"/>
        <v>133</v>
      </c>
      <c r="E146" s="67"/>
      <c r="F146" s="68"/>
      <c r="G146" s="68"/>
      <c r="H146" s="68"/>
      <c r="I146" s="68"/>
      <c r="J146" s="69"/>
      <c r="K146" s="70"/>
      <c r="L146" s="71"/>
      <c r="M146" s="71"/>
      <c r="N146" s="72"/>
      <c r="O146" s="67"/>
      <c r="P146" s="69"/>
      <c r="Q146" s="58"/>
    </row>
    <row r="147" spans="1:17" ht="13.5" customHeight="1">
      <c r="A147" s="28" t="s">
        <v>24</v>
      </c>
      <c r="B147" s="29">
        <f t="shared" si="8"/>
        <v>5.5416666666666714</v>
      </c>
      <c r="C147" s="30">
        <v>14</v>
      </c>
      <c r="D147" s="6">
        <f t="shared" si="9"/>
        <v>134</v>
      </c>
      <c r="E147" s="67"/>
      <c r="F147" s="68"/>
      <c r="G147" s="68"/>
      <c r="H147" s="68"/>
      <c r="I147" s="68"/>
      <c r="J147" s="69"/>
      <c r="K147" s="70"/>
      <c r="L147" s="71"/>
      <c r="M147" s="71"/>
      <c r="N147" s="72"/>
      <c r="O147" s="67"/>
      <c r="P147" s="69"/>
      <c r="Q147" s="58"/>
    </row>
    <row r="148" spans="1:17" ht="13.5" customHeight="1">
      <c r="A148" s="28" t="s">
        <v>24</v>
      </c>
      <c r="B148" s="29">
        <f t="shared" si="8"/>
        <v>5.5833333333333384</v>
      </c>
      <c r="C148" s="30">
        <v>15</v>
      </c>
      <c r="D148" s="6">
        <f t="shared" si="9"/>
        <v>135</v>
      </c>
      <c r="E148" s="67"/>
      <c r="F148" s="68"/>
      <c r="G148" s="68"/>
      <c r="H148" s="68"/>
      <c r="I148" s="68"/>
      <c r="J148" s="69"/>
      <c r="K148" s="70"/>
      <c r="L148" s="71"/>
      <c r="M148" s="71"/>
      <c r="N148" s="72"/>
      <c r="O148" s="67"/>
      <c r="P148" s="69"/>
      <c r="Q148" s="58"/>
    </row>
    <row r="149" spans="1:17" ht="13.5" customHeight="1">
      <c r="A149" s="28" t="s">
        <v>24</v>
      </c>
      <c r="B149" s="29">
        <f t="shared" si="8"/>
        <v>5.6250000000000053</v>
      </c>
      <c r="C149" s="30">
        <v>16</v>
      </c>
      <c r="D149" s="6">
        <f t="shared" si="9"/>
        <v>136</v>
      </c>
      <c r="E149" s="67"/>
      <c r="F149" s="68"/>
      <c r="G149" s="68"/>
      <c r="H149" s="68"/>
      <c r="I149" s="68"/>
      <c r="J149" s="69"/>
      <c r="K149" s="70"/>
      <c r="L149" s="71"/>
      <c r="M149" s="71"/>
      <c r="N149" s="72"/>
      <c r="O149" s="67"/>
      <c r="P149" s="69"/>
      <c r="Q149" s="58"/>
    </row>
    <row r="150" spans="1:17" ht="13.5" customHeight="1">
      <c r="A150" s="28" t="s">
        <v>24</v>
      </c>
      <c r="B150" s="29">
        <f t="shared" si="8"/>
        <v>5.6666666666666723</v>
      </c>
      <c r="C150" s="30">
        <v>17</v>
      </c>
      <c r="D150" s="6">
        <f t="shared" si="9"/>
        <v>137</v>
      </c>
      <c r="E150" s="67"/>
      <c r="F150" s="68"/>
      <c r="G150" s="68"/>
      <c r="H150" s="68"/>
      <c r="I150" s="68"/>
      <c r="J150" s="69"/>
      <c r="K150" s="70"/>
      <c r="L150" s="71"/>
      <c r="M150" s="71"/>
      <c r="N150" s="72"/>
      <c r="O150" s="67"/>
      <c r="P150" s="69"/>
      <c r="Q150" s="58"/>
    </row>
    <row r="151" spans="1:17" ht="13.5" customHeight="1">
      <c r="A151" s="28" t="s">
        <v>24</v>
      </c>
      <c r="B151" s="29">
        <f t="shared" si="8"/>
        <v>5.7083333333333393</v>
      </c>
      <c r="C151" s="30">
        <v>18</v>
      </c>
      <c r="D151" s="6">
        <f t="shared" si="9"/>
        <v>138</v>
      </c>
      <c r="E151" s="67"/>
      <c r="F151" s="68"/>
      <c r="G151" s="68"/>
      <c r="H151" s="68"/>
      <c r="I151" s="68"/>
      <c r="J151" s="69"/>
      <c r="K151" s="70"/>
      <c r="L151" s="71"/>
      <c r="M151" s="71"/>
      <c r="N151" s="72"/>
      <c r="O151" s="67"/>
      <c r="P151" s="69"/>
      <c r="Q151" s="58"/>
    </row>
    <row r="152" spans="1:17" ht="13.5" customHeight="1">
      <c r="A152" s="28" t="s">
        <v>24</v>
      </c>
      <c r="B152" s="29">
        <f t="shared" si="8"/>
        <v>5.7500000000000062</v>
      </c>
      <c r="C152" s="30">
        <v>19</v>
      </c>
      <c r="D152" s="6">
        <f t="shared" si="9"/>
        <v>139</v>
      </c>
      <c r="E152" s="67"/>
      <c r="F152" s="68"/>
      <c r="G152" s="68"/>
      <c r="H152" s="68"/>
      <c r="I152" s="68"/>
      <c r="J152" s="69"/>
      <c r="K152" s="70"/>
      <c r="L152" s="71"/>
      <c r="M152" s="71"/>
      <c r="N152" s="72"/>
      <c r="O152" s="67"/>
      <c r="P152" s="69"/>
      <c r="Q152" s="58"/>
    </row>
    <row r="153" spans="1:17" ht="13.5" customHeight="1">
      <c r="A153" s="28" t="s">
        <v>24</v>
      </c>
      <c r="B153" s="29">
        <f t="shared" si="8"/>
        <v>5.7916666666666732</v>
      </c>
      <c r="C153" s="30">
        <v>20</v>
      </c>
      <c r="D153" s="6">
        <f t="shared" si="9"/>
        <v>140</v>
      </c>
      <c r="E153" s="67"/>
      <c r="F153" s="68"/>
      <c r="G153" s="68"/>
      <c r="H153" s="68"/>
      <c r="I153" s="68"/>
      <c r="J153" s="69"/>
      <c r="K153" s="70"/>
      <c r="L153" s="71"/>
      <c r="M153" s="71"/>
      <c r="N153" s="72"/>
      <c r="O153" s="67"/>
      <c r="P153" s="69"/>
      <c r="Q153" s="58"/>
    </row>
    <row r="154" spans="1:17" ht="13.5" customHeight="1">
      <c r="A154" s="28" t="s">
        <v>24</v>
      </c>
      <c r="B154" s="29">
        <f t="shared" si="8"/>
        <v>5.8333333333333401</v>
      </c>
      <c r="C154" s="30">
        <v>21</v>
      </c>
      <c r="D154" s="6">
        <f t="shared" si="9"/>
        <v>141</v>
      </c>
      <c r="E154" s="67"/>
      <c r="F154" s="68"/>
      <c r="G154" s="68"/>
      <c r="H154" s="68"/>
      <c r="I154" s="68"/>
      <c r="J154" s="69"/>
      <c r="K154" s="70"/>
      <c r="L154" s="71"/>
      <c r="M154" s="71"/>
      <c r="N154" s="72"/>
      <c r="O154" s="67"/>
      <c r="P154" s="69"/>
      <c r="Q154" s="58"/>
    </row>
    <row r="155" spans="1:17" ht="13.5" customHeight="1">
      <c r="A155" s="28" t="s">
        <v>24</v>
      </c>
      <c r="B155" s="29">
        <f t="shared" si="8"/>
        <v>5.8750000000000071</v>
      </c>
      <c r="C155" s="30">
        <v>22</v>
      </c>
      <c r="D155" s="6">
        <f t="shared" si="9"/>
        <v>142</v>
      </c>
      <c r="E155" s="67"/>
      <c r="F155" s="68"/>
      <c r="G155" s="68"/>
      <c r="H155" s="68"/>
      <c r="I155" s="68"/>
      <c r="J155" s="69"/>
      <c r="K155" s="70"/>
      <c r="L155" s="71"/>
      <c r="M155" s="71"/>
      <c r="N155" s="72"/>
      <c r="O155" s="67"/>
      <c r="P155" s="69"/>
      <c r="Q155" s="58"/>
    </row>
    <row r="156" spans="1:17" ht="13.5" customHeight="1">
      <c r="A156" s="28" t="s">
        <v>24</v>
      </c>
      <c r="B156" s="29">
        <f t="shared" si="8"/>
        <v>5.9166666666666741</v>
      </c>
      <c r="C156" s="30">
        <v>23</v>
      </c>
      <c r="D156" s="6">
        <f t="shared" si="9"/>
        <v>143</v>
      </c>
      <c r="E156" s="67"/>
      <c r="F156" s="68"/>
      <c r="G156" s="68"/>
      <c r="H156" s="68"/>
      <c r="I156" s="68"/>
      <c r="J156" s="69"/>
      <c r="K156" s="70"/>
      <c r="L156" s="71"/>
      <c r="M156" s="71"/>
      <c r="N156" s="72"/>
      <c r="O156" s="67"/>
      <c r="P156" s="69"/>
      <c r="Q156" s="58"/>
    </row>
    <row r="157" spans="1:17" ht="13.5" customHeight="1">
      <c r="A157" s="28" t="s">
        <v>24</v>
      </c>
      <c r="B157" s="29">
        <f t="shared" si="8"/>
        <v>5.958333333333341</v>
      </c>
      <c r="C157" s="30">
        <v>24</v>
      </c>
      <c r="D157" s="6">
        <f t="shared" si="9"/>
        <v>144</v>
      </c>
      <c r="E157" s="85"/>
      <c r="F157" s="86"/>
      <c r="G157" s="86"/>
      <c r="H157" s="86"/>
      <c r="I157" s="86"/>
      <c r="J157" s="87"/>
      <c r="K157" s="88"/>
      <c r="L157" s="89"/>
      <c r="M157" s="89"/>
      <c r="N157" s="90"/>
      <c r="O157" s="85"/>
      <c r="P157" s="87"/>
      <c r="Q157" s="58"/>
    </row>
    <row r="158" spans="1:17" ht="13.5" customHeight="1">
      <c r="A158" s="28" t="s">
        <v>25</v>
      </c>
      <c r="B158" s="29">
        <f t="shared" si="8"/>
        <v>6.000000000000008</v>
      </c>
      <c r="C158" s="30">
        <v>1</v>
      </c>
      <c r="D158" s="6">
        <f t="shared" si="9"/>
        <v>145</v>
      </c>
      <c r="E158" s="59"/>
      <c r="F158" s="60"/>
      <c r="G158" s="60"/>
      <c r="H158" s="60"/>
      <c r="I158" s="60"/>
      <c r="J158" s="61"/>
      <c r="K158" s="62"/>
      <c r="L158" s="63"/>
      <c r="M158" s="63"/>
      <c r="N158" s="64"/>
      <c r="O158" s="59"/>
      <c r="P158" s="61"/>
      <c r="Q158" s="58"/>
    </row>
    <row r="159" spans="1:17" ht="13.5" customHeight="1">
      <c r="A159" s="28" t="s">
        <v>25</v>
      </c>
      <c r="B159" s="29">
        <f t="shared" si="8"/>
        <v>6.041666666666675</v>
      </c>
      <c r="C159" s="30">
        <v>2</v>
      </c>
      <c r="D159" s="6">
        <f t="shared" si="9"/>
        <v>146</v>
      </c>
      <c r="E159" s="67"/>
      <c r="F159" s="68"/>
      <c r="G159" s="68"/>
      <c r="H159" s="68"/>
      <c r="I159" s="68"/>
      <c r="J159" s="69"/>
      <c r="K159" s="70"/>
      <c r="L159" s="71"/>
      <c r="M159" s="71"/>
      <c r="N159" s="72"/>
      <c r="O159" s="67"/>
      <c r="P159" s="69"/>
      <c r="Q159" s="58"/>
    </row>
    <row r="160" spans="1:17" ht="13.5" customHeight="1">
      <c r="A160" s="28" t="s">
        <v>25</v>
      </c>
      <c r="B160" s="29">
        <f t="shared" si="8"/>
        <v>6.0833333333333419</v>
      </c>
      <c r="C160" s="30">
        <v>3</v>
      </c>
      <c r="D160" s="6">
        <f t="shared" si="9"/>
        <v>147</v>
      </c>
      <c r="E160" s="67"/>
      <c r="F160" s="68"/>
      <c r="G160" s="68"/>
      <c r="H160" s="68"/>
      <c r="I160" s="68"/>
      <c r="J160" s="69"/>
      <c r="K160" s="70"/>
      <c r="L160" s="71"/>
      <c r="M160" s="71"/>
      <c r="N160" s="72"/>
      <c r="O160" s="67"/>
      <c r="P160" s="69"/>
      <c r="Q160" s="58"/>
    </row>
    <row r="161" spans="1:17" ht="13.5" customHeight="1">
      <c r="A161" s="28" t="s">
        <v>25</v>
      </c>
      <c r="B161" s="29">
        <f t="shared" si="8"/>
        <v>6.1250000000000089</v>
      </c>
      <c r="C161" s="30">
        <v>4</v>
      </c>
      <c r="D161" s="6">
        <f t="shared" si="9"/>
        <v>148</v>
      </c>
      <c r="E161" s="67"/>
      <c r="F161" s="68"/>
      <c r="G161" s="68"/>
      <c r="H161" s="68"/>
      <c r="I161" s="68"/>
      <c r="J161" s="69"/>
      <c r="K161" s="70"/>
      <c r="L161" s="71"/>
      <c r="M161" s="71"/>
      <c r="N161" s="72"/>
      <c r="O161" s="67"/>
      <c r="P161" s="69"/>
      <c r="Q161" s="58"/>
    </row>
    <row r="162" spans="1:17" ht="13.5" customHeight="1">
      <c r="A162" s="28" t="s">
        <v>25</v>
      </c>
      <c r="B162" s="29">
        <f t="shared" si="8"/>
        <v>6.1666666666666758</v>
      </c>
      <c r="C162" s="30">
        <v>5</v>
      </c>
      <c r="D162" s="6">
        <f t="shared" si="9"/>
        <v>149</v>
      </c>
      <c r="E162" s="67"/>
      <c r="F162" s="68"/>
      <c r="G162" s="68"/>
      <c r="H162" s="68"/>
      <c r="I162" s="68"/>
      <c r="J162" s="69"/>
      <c r="K162" s="70"/>
      <c r="L162" s="71"/>
      <c r="M162" s="71"/>
      <c r="N162" s="72"/>
      <c r="O162" s="67"/>
      <c r="P162" s="69"/>
      <c r="Q162" s="58"/>
    </row>
    <row r="163" spans="1:17" ht="13.5" customHeight="1">
      <c r="A163" s="28" t="s">
        <v>25</v>
      </c>
      <c r="B163" s="29">
        <f t="shared" si="8"/>
        <v>6.2083333333333428</v>
      </c>
      <c r="C163" s="30">
        <v>6</v>
      </c>
      <c r="D163" s="6">
        <f t="shared" si="9"/>
        <v>150</v>
      </c>
      <c r="E163" s="67"/>
      <c r="F163" s="68"/>
      <c r="G163" s="68"/>
      <c r="H163" s="68"/>
      <c r="I163" s="68"/>
      <c r="J163" s="69"/>
      <c r="K163" s="70"/>
      <c r="L163" s="71"/>
      <c r="M163" s="71"/>
      <c r="N163" s="72"/>
      <c r="O163" s="67"/>
      <c r="P163" s="69"/>
      <c r="Q163" s="58"/>
    </row>
    <row r="164" spans="1:17" ht="13.5" customHeight="1">
      <c r="A164" s="28" t="s">
        <v>25</v>
      </c>
      <c r="B164" s="29">
        <f t="shared" si="8"/>
        <v>6.2500000000000098</v>
      </c>
      <c r="C164" s="30">
        <v>7</v>
      </c>
      <c r="D164" s="6">
        <f t="shared" si="9"/>
        <v>151</v>
      </c>
      <c r="E164" s="67"/>
      <c r="F164" s="68"/>
      <c r="G164" s="68"/>
      <c r="H164" s="68"/>
      <c r="I164" s="68"/>
      <c r="J164" s="69"/>
      <c r="K164" s="70"/>
      <c r="L164" s="71"/>
      <c r="M164" s="71"/>
      <c r="N164" s="72"/>
      <c r="O164" s="67"/>
      <c r="P164" s="69"/>
      <c r="Q164" s="58"/>
    </row>
    <row r="165" spans="1:17" ht="13.5" customHeight="1">
      <c r="A165" s="28" t="s">
        <v>25</v>
      </c>
      <c r="B165" s="29">
        <f t="shared" si="8"/>
        <v>6.2916666666666767</v>
      </c>
      <c r="C165" s="30">
        <v>8</v>
      </c>
      <c r="D165" s="6">
        <f t="shared" si="9"/>
        <v>152</v>
      </c>
      <c r="E165" s="67"/>
      <c r="F165" s="68"/>
      <c r="G165" s="68"/>
      <c r="H165" s="68"/>
      <c r="I165" s="68"/>
      <c r="J165" s="69"/>
      <c r="K165" s="70"/>
      <c r="L165" s="71"/>
      <c r="M165" s="71"/>
      <c r="N165" s="72"/>
      <c r="O165" s="67"/>
      <c r="P165" s="69"/>
      <c r="Q165" s="58"/>
    </row>
    <row r="166" spans="1:17" ht="13.5" customHeight="1">
      <c r="A166" s="28" t="s">
        <v>25</v>
      </c>
      <c r="B166" s="29">
        <f t="shared" si="8"/>
        <v>6.3333333333333437</v>
      </c>
      <c r="C166" s="30">
        <v>9</v>
      </c>
      <c r="D166" s="6">
        <f t="shared" si="9"/>
        <v>153</v>
      </c>
      <c r="E166" s="67"/>
      <c r="F166" s="68"/>
      <c r="G166" s="68"/>
      <c r="H166" s="68"/>
      <c r="I166" s="68"/>
      <c r="J166" s="69"/>
      <c r="K166" s="70"/>
      <c r="L166" s="71"/>
      <c r="M166" s="71"/>
      <c r="N166" s="72"/>
      <c r="O166" s="67"/>
      <c r="P166" s="69"/>
      <c r="Q166" s="58"/>
    </row>
    <row r="167" spans="1:17" ht="13.5" customHeight="1">
      <c r="A167" s="28" t="s">
        <v>25</v>
      </c>
      <c r="B167" s="29">
        <f t="shared" si="8"/>
        <v>6.3750000000000107</v>
      </c>
      <c r="C167" s="30">
        <v>10</v>
      </c>
      <c r="D167" s="6">
        <f t="shared" si="9"/>
        <v>154</v>
      </c>
      <c r="E167" s="67"/>
      <c r="F167" s="68"/>
      <c r="G167" s="68"/>
      <c r="H167" s="68"/>
      <c r="I167" s="68"/>
      <c r="J167" s="69"/>
      <c r="K167" s="70"/>
      <c r="L167" s="71"/>
      <c r="M167" s="71"/>
      <c r="N167" s="72"/>
      <c r="O167" s="67"/>
      <c r="P167" s="69"/>
      <c r="Q167" s="58"/>
    </row>
    <row r="168" spans="1:17" ht="13.5" customHeight="1">
      <c r="A168" s="28" t="s">
        <v>25</v>
      </c>
      <c r="B168" s="29">
        <f t="shared" si="8"/>
        <v>6.4166666666666776</v>
      </c>
      <c r="C168" s="30">
        <v>11</v>
      </c>
      <c r="D168" s="6">
        <f t="shared" si="9"/>
        <v>155</v>
      </c>
      <c r="E168" s="67"/>
      <c r="F168" s="68"/>
      <c r="G168" s="68"/>
      <c r="H168" s="68"/>
      <c r="I168" s="68"/>
      <c r="J168" s="69"/>
      <c r="K168" s="70"/>
      <c r="L168" s="71"/>
      <c r="M168" s="71"/>
      <c r="N168" s="72"/>
      <c r="O168" s="67"/>
      <c r="P168" s="69"/>
      <c r="Q168" s="58"/>
    </row>
    <row r="169" spans="1:17" ht="13.5" customHeight="1">
      <c r="A169" s="28" t="s">
        <v>25</v>
      </c>
      <c r="B169" s="29">
        <f t="shared" si="8"/>
        <v>6.4583333333333446</v>
      </c>
      <c r="C169" s="30">
        <v>12</v>
      </c>
      <c r="D169" s="6">
        <f t="shared" si="9"/>
        <v>156</v>
      </c>
      <c r="E169" s="67"/>
      <c r="F169" s="68"/>
      <c r="G169" s="68"/>
      <c r="H169" s="68"/>
      <c r="I169" s="68"/>
      <c r="J169" s="69"/>
      <c r="K169" s="70"/>
      <c r="L169" s="71"/>
      <c r="M169" s="71"/>
      <c r="N169" s="72"/>
      <c r="O169" s="67"/>
      <c r="P169" s="69"/>
      <c r="Q169" s="58"/>
    </row>
    <row r="170" spans="1:17" ht="13.5" customHeight="1">
      <c r="A170" s="28" t="s">
        <v>25</v>
      </c>
      <c r="B170" s="29">
        <f t="shared" si="8"/>
        <v>6.5000000000000115</v>
      </c>
      <c r="C170" s="30">
        <v>13</v>
      </c>
      <c r="D170" s="6">
        <f t="shared" si="9"/>
        <v>157</v>
      </c>
      <c r="E170" s="67"/>
      <c r="F170" s="68"/>
      <c r="G170" s="68"/>
      <c r="H170" s="68"/>
      <c r="I170" s="68"/>
      <c r="J170" s="69"/>
      <c r="K170" s="70"/>
      <c r="L170" s="71"/>
      <c r="M170" s="71"/>
      <c r="N170" s="72"/>
      <c r="O170" s="67"/>
      <c r="P170" s="69"/>
      <c r="Q170" s="58"/>
    </row>
    <row r="171" spans="1:17" ht="13.5" customHeight="1">
      <c r="A171" s="28" t="s">
        <v>25</v>
      </c>
      <c r="B171" s="29">
        <f t="shared" si="8"/>
        <v>6.5416666666666785</v>
      </c>
      <c r="C171" s="30">
        <v>14</v>
      </c>
      <c r="D171" s="6">
        <f t="shared" si="9"/>
        <v>158</v>
      </c>
      <c r="E171" s="67"/>
      <c r="F171" s="68"/>
      <c r="G171" s="68"/>
      <c r="H171" s="68"/>
      <c r="I171" s="68"/>
      <c r="J171" s="69"/>
      <c r="K171" s="70"/>
      <c r="L171" s="71"/>
      <c r="M171" s="71"/>
      <c r="N171" s="72"/>
      <c r="O171" s="67"/>
      <c r="P171" s="69"/>
      <c r="Q171" s="58"/>
    </row>
    <row r="172" spans="1:17" ht="13.5" customHeight="1">
      <c r="A172" s="28" t="s">
        <v>25</v>
      </c>
      <c r="B172" s="29">
        <f t="shared" si="8"/>
        <v>6.5833333333333455</v>
      </c>
      <c r="C172" s="30">
        <v>15</v>
      </c>
      <c r="D172" s="6">
        <f t="shared" si="9"/>
        <v>159</v>
      </c>
      <c r="E172" s="67"/>
      <c r="F172" s="68"/>
      <c r="G172" s="68"/>
      <c r="H172" s="68"/>
      <c r="I172" s="68"/>
      <c r="J172" s="69"/>
      <c r="K172" s="70"/>
      <c r="L172" s="71"/>
      <c r="M172" s="71"/>
      <c r="N172" s="72"/>
      <c r="O172" s="67"/>
      <c r="P172" s="69"/>
      <c r="Q172" s="58"/>
    </row>
    <row r="173" spans="1:17" ht="13.5" customHeight="1">
      <c r="A173" s="28" t="s">
        <v>25</v>
      </c>
      <c r="B173" s="29">
        <f t="shared" si="8"/>
        <v>6.6250000000000124</v>
      </c>
      <c r="C173" s="30">
        <v>16</v>
      </c>
      <c r="D173" s="6">
        <f t="shared" si="9"/>
        <v>160</v>
      </c>
      <c r="E173" s="67"/>
      <c r="F173" s="68"/>
      <c r="G173" s="68"/>
      <c r="H173" s="68"/>
      <c r="I173" s="68"/>
      <c r="J173" s="69"/>
      <c r="K173" s="70"/>
      <c r="L173" s="71"/>
      <c r="M173" s="71"/>
      <c r="N173" s="72"/>
      <c r="O173" s="67"/>
      <c r="P173" s="69"/>
      <c r="Q173" s="58"/>
    </row>
    <row r="174" spans="1:17" ht="13.5" customHeight="1">
      <c r="A174" s="28" t="s">
        <v>25</v>
      </c>
      <c r="B174" s="29">
        <f t="shared" si="8"/>
        <v>6.6666666666666794</v>
      </c>
      <c r="C174" s="30">
        <v>17</v>
      </c>
      <c r="D174" s="6">
        <f t="shared" si="9"/>
        <v>161</v>
      </c>
      <c r="E174" s="67"/>
      <c r="F174" s="68"/>
      <c r="G174" s="68"/>
      <c r="H174" s="68"/>
      <c r="I174" s="68"/>
      <c r="J174" s="69"/>
      <c r="K174" s="70"/>
      <c r="L174" s="71"/>
      <c r="M174" s="71"/>
      <c r="N174" s="72"/>
      <c r="O174" s="67"/>
      <c r="P174" s="69"/>
      <c r="Q174" s="58"/>
    </row>
    <row r="175" spans="1:17" ht="13.5" customHeight="1">
      <c r="A175" s="28" t="s">
        <v>25</v>
      </c>
      <c r="B175" s="29">
        <f t="shared" ref="B175:B181" si="10">B174+(1/24)</f>
        <v>6.7083333333333464</v>
      </c>
      <c r="C175" s="30">
        <v>18</v>
      </c>
      <c r="D175" s="6">
        <f t="shared" ref="D175:D181" si="11">D174+1</f>
        <v>162</v>
      </c>
      <c r="E175" s="67"/>
      <c r="F175" s="68"/>
      <c r="G175" s="68"/>
      <c r="H175" s="68"/>
      <c r="I175" s="68"/>
      <c r="J175" s="69"/>
      <c r="K175" s="70"/>
      <c r="L175" s="71"/>
      <c r="M175" s="71"/>
      <c r="N175" s="72"/>
      <c r="O175" s="67"/>
      <c r="P175" s="69"/>
      <c r="Q175" s="58"/>
    </row>
    <row r="176" spans="1:17" ht="13.5" customHeight="1">
      <c r="A176" s="28" t="s">
        <v>25</v>
      </c>
      <c r="B176" s="29">
        <f t="shared" si="10"/>
        <v>6.7500000000000133</v>
      </c>
      <c r="C176" s="30">
        <v>19</v>
      </c>
      <c r="D176" s="6">
        <f t="shared" si="11"/>
        <v>163</v>
      </c>
      <c r="E176" s="67"/>
      <c r="F176" s="68"/>
      <c r="G176" s="68"/>
      <c r="H176" s="68"/>
      <c r="I176" s="68"/>
      <c r="J176" s="69"/>
      <c r="K176" s="70"/>
      <c r="L176" s="71"/>
      <c r="M176" s="71"/>
      <c r="N176" s="72"/>
      <c r="O176" s="67"/>
      <c r="P176" s="69"/>
      <c r="Q176" s="58"/>
    </row>
    <row r="177" spans="1:17" ht="13.5" customHeight="1">
      <c r="A177" s="28" t="s">
        <v>25</v>
      </c>
      <c r="B177" s="29">
        <f t="shared" si="10"/>
        <v>6.7916666666666803</v>
      </c>
      <c r="C177" s="30">
        <v>20</v>
      </c>
      <c r="D177" s="6">
        <f t="shared" si="11"/>
        <v>164</v>
      </c>
      <c r="E177" s="67"/>
      <c r="F177" s="68"/>
      <c r="G177" s="68"/>
      <c r="H177" s="68"/>
      <c r="I177" s="68"/>
      <c r="J177" s="69"/>
      <c r="K177" s="70"/>
      <c r="L177" s="71"/>
      <c r="M177" s="71"/>
      <c r="N177" s="72"/>
      <c r="O177" s="67"/>
      <c r="P177" s="69"/>
      <c r="Q177" s="58"/>
    </row>
    <row r="178" spans="1:17" ht="13.5" customHeight="1">
      <c r="A178" s="28" t="s">
        <v>25</v>
      </c>
      <c r="B178" s="29">
        <f t="shared" si="10"/>
        <v>6.8333333333333472</v>
      </c>
      <c r="C178" s="30">
        <v>21</v>
      </c>
      <c r="D178" s="6">
        <f t="shared" si="11"/>
        <v>165</v>
      </c>
      <c r="E178" s="67"/>
      <c r="F178" s="68"/>
      <c r="G178" s="68"/>
      <c r="H178" s="68"/>
      <c r="I178" s="68"/>
      <c r="J178" s="69"/>
      <c r="K178" s="70"/>
      <c r="L178" s="71"/>
      <c r="M178" s="71"/>
      <c r="N178" s="72"/>
      <c r="O178" s="67"/>
      <c r="P178" s="69"/>
      <c r="Q178" s="58"/>
    </row>
    <row r="179" spans="1:17" ht="13.5" customHeight="1">
      <c r="A179" s="28" t="s">
        <v>25</v>
      </c>
      <c r="B179" s="29">
        <f t="shared" si="10"/>
        <v>6.8750000000000142</v>
      </c>
      <c r="C179" s="30">
        <v>22</v>
      </c>
      <c r="D179" s="6">
        <f t="shared" si="11"/>
        <v>166</v>
      </c>
      <c r="E179" s="67"/>
      <c r="F179" s="68"/>
      <c r="G179" s="68"/>
      <c r="H179" s="68"/>
      <c r="I179" s="68"/>
      <c r="J179" s="69"/>
      <c r="K179" s="70"/>
      <c r="L179" s="71"/>
      <c r="M179" s="71"/>
      <c r="N179" s="72"/>
      <c r="O179" s="67"/>
      <c r="P179" s="69"/>
      <c r="Q179" s="58"/>
    </row>
    <row r="180" spans="1:17" ht="13.5" customHeight="1">
      <c r="A180" s="28" t="s">
        <v>25</v>
      </c>
      <c r="B180" s="29">
        <f t="shared" si="10"/>
        <v>6.9166666666666812</v>
      </c>
      <c r="C180" s="30">
        <v>23</v>
      </c>
      <c r="D180" s="6">
        <f t="shared" si="11"/>
        <v>167</v>
      </c>
      <c r="E180" s="67"/>
      <c r="F180" s="68"/>
      <c r="G180" s="68"/>
      <c r="H180" s="68"/>
      <c r="I180" s="68"/>
      <c r="J180" s="69"/>
      <c r="K180" s="70"/>
      <c r="L180" s="71"/>
      <c r="M180" s="71"/>
      <c r="N180" s="72"/>
      <c r="O180" s="67"/>
      <c r="P180" s="69"/>
      <c r="Q180" s="58"/>
    </row>
    <row r="181" spans="1:17" ht="13.5" customHeight="1">
      <c r="A181" s="28" t="s">
        <v>25</v>
      </c>
      <c r="B181" s="29">
        <f t="shared" si="10"/>
        <v>6.9583333333333481</v>
      </c>
      <c r="C181" s="30">
        <v>24</v>
      </c>
      <c r="D181" s="6">
        <f t="shared" si="11"/>
        <v>168</v>
      </c>
      <c r="E181" s="85"/>
      <c r="F181" s="86"/>
      <c r="G181" s="86"/>
      <c r="H181" s="86"/>
      <c r="I181" s="86"/>
      <c r="J181" s="87"/>
      <c r="K181" s="88"/>
      <c r="L181" s="89"/>
      <c r="M181" s="89"/>
      <c r="N181" s="90"/>
      <c r="O181" s="85"/>
      <c r="P181" s="87"/>
      <c r="Q181" s="58"/>
    </row>
    <row r="182" spans="1:17" s="34" customFormat="1">
      <c r="A182" s="31"/>
      <c r="B182" s="32"/>
      <c r="C182" s="33"/>
      <c r="E182" s="35"/>
      <c r="F182" s="35"/>
      <c r="G182" s="35"/>
      <c r="H182" s="35"/>
      <c r="I182" s="35"/>
      <c r="J182" s="35"/>
      <c r="K182" s="35"/>
      <c r="L182" s="35"/>
      <c r="M182" s="35"/>
      <c r="N182" s="35"/>
      <c r="O182" s="35"/>
      <c r="P182" s="35"/>
    </row>
    <row r="183" spans="1:17" s="34" customFormat="1">
      <c r="A183" s="31"/>
      <c r="B183" s="32"/>
      <c r="C183" s="33"/>
      <c r="D183" s="228" t="s">
        <v>163</v>
      </c>
      <c r="E183" s="229">
        <f>SUM(E14:E181)</f>
        <v>0</v>
      </c>
      <c r="F183" s="229">
        <f t="shared" ref="F183:P183" si="12">SUM(F14:F181)</f>
        <v>0</v>
      </c>
      <c r="G183" s="229">
        <f t="shared" si="12"/>
        <v>0</v>
      </c>
      <c r="H183" s="229">
        <f t="shared" si="12"/>
        <v>0</v>
      </c>
      <c r="I183" s="229">
        <f t="shared" si="12"/>
        <v>0</v>
      </c>
      <c r="J183" s="229">
        <f t="shared" si="12"/>
        <v>0</v>
      </c>
      <c r="K183" s="229">
        <f t="shared" si="12"/>
        <v>0</v>
      </c>
      <c r="L183" s="229">
        <f t="shared" si="12"/>
        <v>0</v>
      </c>
      <c r="M183" s="229">
        <f t="shared" si="12"/>
        <v>0</v>
      </c>
      <c r="N183" s="229">
        <f t="shared" si="12"/>
        <v>0</v>
      </c>
      <c r="O183" s="229">
        <f t="shared" si="12"/>
        <v>0</v>
      </c>
      <c r="P183" s="229">
        <f t="shared" si="12"/>
        <v>0</v>
      </c>
      <c r="Q183" s="242">
        <f>SUM(E183:P183)/(168*12)</f>
        <v>0</v>
      </c>
    </row>
    <row r="184" spans="1:17">
      <c r="A184" s="28"/>
      <c r="B184" s="29"/>
      <c r="C184" s="29"/>
      <c r="D184" s="36" t="s">
        <v>205</v>
      </c>
      <c r="E184" s="220">
        <f>SUM(E14:E181)/168</f>
        <v>0</v>
      </c>
      <c r="F184" s="220">
        <f t="shared" ref="F184:P184" si="13">SUM(F14:F181)/168</f>
        <v>0</v>
      </c>
      <c r="G184" s="220">
        <f t="shared" si="13"/>
        <v>0</v>
      </c>
      <c r="H184" s="220">
        <f t="shared" si="13"/>
        <v>0</v>
      </c>
      <c r="I184" s="220">
        <f t="shared" si="13"/>
        <v>0</v>
      </c>
      <c r="J184" s="220">
        <f t="shared" si="13"/>
        <v>0</v>
      </c>
      <c r="K184" s="220">
        <f t="shared" si="13"/>
        <v>0</v>
      </c>
      <c r="L184" s="220">
        <f t="shared" si="13"/>
        <v>0</v>
      </c>
      <c r="M184" s="220">
        <f t="shared" si="13"/>
        <v>0</v>
      </c>
      <c r="N184" s="220">
        <f t="shared" si="13"/>
        <v>0</v>
      </c>
      <c r="O184" s="220">
        <f t="shared" si="13"/>
        <v>0</v>
      </c>
      <c r="P184" s="220">
        <f t="shared" si="13"/>
        <v>0</v>
      </c>
    </row>
    <row r="185" spans="1:17">
      <c r="A185" s="28"/>
      <c r="D185" s="56" t="s">
        <v>164</v>
      </c>
      <c r="E185" s="30">
        <f>SUM(E14:E181)*(31/7)</f>
        <v>0</v>
      </c>
      <c r="F185" s="30">
        <f>SUM(F14:F181)*(28/7)</f>
        <v>0</v>
      </c>
      <c r="G185" s="30">
        <f>SUM(G14:G181)*(31/7)</f>
        <v>0</v>
      </c>
      <c r="H185" s="30">
        <f>SUM(H14:H181)*(30/7)</f>
        <v>0</v>
      </c>
      <c r="I185" s="30">
        <f>SUM(I14:I181)*(31/7)</f>
        <v>0</v>
      </c>
      <c r="J185" s="30">
        <f>SUM(J14:J181)*(30/7)</f>
        <v>0</v>
      </c>
      <c r="K185" s="30">
        <f>SUM(K14:K181)*(31/7)</f>
        <v>0</v>
      </c>
      <c r="L185" s="30">
        <f>SUM(L14:L181)*(31/7)</f>
        <v>0</v>
      </c>
      <c r="M185" s="30">
        <f>SUM(M14:M181)*(30/7)</f>
        <v>0</v>
      </c>
      <c r="N185" s="30">
        <f>SUM(N14:N181)*(31/7)</f>
        <v>0</v>
      </c>
      <c r="O185" s="30">
        <f>SUM(O14:O181)*(30/7)</f>
        <v>0</v>
      </c>
      <c r="P185" s="30">
        <f>SUM(P14:P181)*(31/7)</f>
        <v>0</v>
      </c>
      <c r="Q185" s="242">
        <f>SUM(E185:P185)/8760</f>
        <v>0</v>
      </c>
    </row>
    <row r="186" spans="1:17">
      <c r="A186" s="28"/>
      <c r="D186" s="36" t="s">
        <v>26</v>
      </c>
      <c r="E186" s="230">
        <f>IF(SUM($E$185:$P$185)=0,0,E185/SUM($E$185:$P$185))</f>
        <v>0</v>
      </c>
      <c r="F186" s="230">
        <f t="shared" ref="F186:P186" si="14">IF(SUM($E$185:$P$185)=0,0,F185/SUM($E$185:$P$185))</f>
        <v>0</v>
      </c>
      <c r="G186" s="230">
        <f t="shared" si="14"/>
        <v>0</v>
      </c>
      <c r="H186" s="230">
        <f t="shared" si="14"/>
        <v>0</v>
      </c>
      <c r="I186" s="230">
        <f t="shared" si="14"/>
        <v>0</v>
      </c>
      <c r="J186" s="230">
        <f t="shared" si="14"/>
        <v>0</v>
      </c>
      <c r="K186" s="230">
        <f t="shared" si="14"/>
        <v>0</v>
      </c>
      <c r="L186" s="230">
        <f t="shared" si="14"/>
        <v>0</v>
      </c>
      <c r="M186" s="230">
        <f t="shared" si="14"/>
        <v>0</v>
      </c>
      <c r="N186" s="230">
        <f t="shared" si="14"/>
        <v>0</v>
      </c>
      <c r="O186" s="230">
        <f t="shared" si="14"/>
        <v>0</v>
      </c>
      <c r="P186" s="230">
        <f t="shared" si="14"/>
        <v>0</v>
      </c>
    </row>
    <row r="187" spans="1:17">
      <c r="A187" s="28"/>
      <c r="D187" s="36"/>
      <c r="E187" s="39"/>
      <c r="F187" s="40"/>
      <c r="G187" s="40"/>
      <c r="H187" s="40"/>
      <c r="I187" s="40"/>
      <c r="J187" s="40"/>
      <c r="K187" s="40"/>
      <c r="L187" s="40"/>
      <c r="M187" s="40"/>
      <c r="N187" s="40"/>
      <c r="O187" s="40"/>
      <c r="P187" s="40"/>
    </row>
    <row r="188" spans="1:17">
      <c r="A188" s="28"/>
      <c r="C188" s="41"/>
      <c r="D188" s="41" t="s">
        <v>30</v>
      </c>
      <c r="E188" s="227">
        <f t="shared" ref="E188:J188" si="15">IF(E183=0,0,SUM(E14:E19,E36:E43,E60:E67,E84:E91,E108:E115,E132:E181)/SUM($E$183:$P$183))</f>
        <v>0</v>
      </c>
      <c r="F188" s="227">
        <f t="shared" si="15"/>
        <v>0</v>
      </c>
      <c r="G188" s="227">
        <f t="shared" si="15"/>
        <v>0</v>
      </c>
      <c r="H188" s="227">
        <f t="shared" si="15"/>
        <v>0</v>
      </c>
      <c r="I188" s="227">
        <f t="shared" si="15"/>
        <v>0</v>
      </c>
      <c r="J188" s="227">
        <f t="shared" si="15"/>
        <v>0</v>
      </c>
      <c r="K188" s="227"/>
      <c r="L188" s="227"/>
      <c r="M188" s="227"/>
      <c r="N188" s="227"/>
      <c r="O188" s="227">
        <f>IF(O183=0,0,SUM(O14:O19,O36:O43,O60:O67,O84:O91,O108:O115,O132:O181)/SUM($E$183:$P$183))</f>
        <v>0</v>
      </c>
      <c r="P188" s="227">
        <f>IF(P183=0,0,SUM(P14:P19,P36:P43,P60:P67,P84:P91,P108:P115,P132:P181)/SUM($E$183:$P$183))</f>
        <v>0</v>
      </c>
      <c r="Q188" s="55"/>
    </row>
    <row r="189" spans="1:17">
      <c r="A189" s="28"/>
      <c r="C189" s="42"/>
      <c r="D189" s="42" t="s">
        <v>31</v>
      </c>
      <c r="E189" s="231">
        <f t="shared" ref="E189:J189" si="16">IF(E183=0,0,SUM(E20:E26,E44:E50,E68:E74,E92:E98,E116:E122,E59,E35,E83,E107,E131)/SUM($E$183:$P$183))</f>
        <v>0</v>
      </c>
      <c r="F189" s="231">
        <f t="shared" si="16"/>
        <v>0</v>
      </c>
      <c r="G189" s="231">
        <f t="shared" si="16"/>
        <v>0</v>
      </c>
      <c r="H189" s="231">
        <f t="shared" si="16"/>
        <v>0</v>
      </c>
      <c r="I189" s="231">
        <f t="shared" si="16"/>
        <v>0</v>
      </c>
      <c r="J189" s="231">
        <f t="shared" si="16"/>
        <v>0</v>
      </c>
      <c r="K189" s="231"/>
      <c r="L189" s="231"/>
      <c r="M189" s="231"/>
      <c r="N189" s="231"/>
      <c r="O189" s="231">
        <f>IF(O183=0,0,SUM(O20:O26,O44:O50,O68:O74,O92:O98,O116:O122,O59,O35,O83,O107,O131)/SUM($E$183:$P$183))</f>
        <v>0</v>
      </c>
      <c r="P189" s="231">
        <f>IF(P183=0,0,SUM(P20:P26,P44:P50,P68:P74,P92:P98,P116:P122,P59,P35,P83,P107,P131)/SUM($E$183:$P$183))</f>
        <v>0</v>
      </c>
    </row>
    <row r="190" spans="1:17">
      <c r="A190" s="28"/>
      <c r="C190" s="43"/>
      <c r="D190" s="43" t="s">
        <v>32</v>
      </c>
      <c r="E190" s="232">
        <f t="shared" ref="E190:J190" si="17">IF(E183=0,0,SUM(E27:E34,E51:E58,E75:E82,E99:E106,E123:E130)/SUM($E$183:$P$183))</f>
        <v>0</v>
      </c>
      <c r="F190" s="232">
        <f t="shared" si="17"/>
        <v>0</v>
      </c>
      <c r="G190" s="232">
        <f t="shared" si="17"/>
        <v>0</v>
      </c>
      <c r="H190" s="232">
        <f t="shared" si="17"/>
        <v>0</v>
      </c>
      <c r="I190" s="232">
        <f t="shared" si="17"/>
        <v>0</v>
      </c>
      <c r="J190" s="232">
        <f t="shared" si="17"/>
        <v>0</v>
      </c>
      <c r="K190" s="232"/>
      <c r="L190" s="232"/>
      <c r="M190" s="232"/>
      <c r="N190" s="232"/>
      <c r="O190" s="232">
        <f>IF(O183=0,0,SUM(O27:O34,O51:O58,O75:O82,O99:O106,O123:O130)/SUM($E$183:$P$183))</f>
        <v>0</v>
      </c>
      <c r="P190" s="232">
        <f>IF(P183=0,0,SUM(P27:P34,P51:P58,P75:P82,P99:P106,P123:P130)/SUM($E$183:$P$183))</f>
        <v>0</v>
      </c>
    </row>
    <row r="191" spans="1:17">
      <c r="C191" s="44"/>
      <c r="D191" s="44" t="s">
        <v>27</v>
      </c>
      <c r="E191" s="233"/>
      <c r="F191" s="233"/>
      <c r="G191" s="233"/>
      <c r="H191" s="233"/>
      <c r="I191" s="233"/>
      <c r="J191" s="233"/>
      <c r="K191" s="233">
        <f>IF(K183=0,0,SUM(K14:K19,K36:K43,K60:K67,K84:K91,K108:K115,K132:K181)/SUM($E$183:$P$183))</f>
        <v>0</v>
      </c>
      <c r="L191" s="233">
        <f>IF(L183=0,0,SUM(L14:L19,L36:L43,L60:L67,L84:L91,L108:L115,L132:L181)/SUM($E$183:$P$183))</f>
        <v>0</v>
      </c>
      <c r="M191" s="233">
        <f>IF(M183=0,0,SUM(M14:M19,M36:M43,M60:M67,M84:M91,M108:M115,M132:M181)/SUM($E$183:$P$183))</f>
        <v>0</v>
      </c>
      <c r="N191" s="233">
        <f>IF(N183=0,0,SUM(N14:N19,N36:N43,N60:N67,N84:N91,N108:N115,N132:N181)/SUM($E$183:$P$183))</f>
        <v>0</v>
      </c>
      <c r="O191" s="233"/>
      <c r="P191" s="233"/>
    </row>
    <row r="192" spans="1:17">
      <c r="A192" s="28"/>
      <c r="C192" s="45"/>
      <c r="D192" s="45" t="s">
        <v>28</v>
      </c>
      <c r="E192" s="234"/>
      <c r="F192" s="234"/>
      <c r="G192" s="234"/>
      <c r="H192" s="234"/>
      <c r="I192" s="234"/>
      <c r="J192" s="234"/>
      <c r="K192" s="234">
        <f>IF(K183=0,0,SUM(K20:K24,K33:K35,K44:K48,K57:K59,K68:K72,K81:K83,K92:K96,K105:K107,K116:K120,K129:K131)/SUM($E$183:$P$183))</f>
        <v>0</v>
      </c>
      <c r="L192" s="234">
        <f>IF(L183=0,0,SUM(L20:L24,L33:L35,L44:L48,L57:L59,L68:L72,L81:L83,L92:L96,L105:L107,L116:L120,L129:L131)/SUM($E$183:$P$183))</f>
        <v>0</v>
      </c>
      <c r="M192" s="234">
        <f>IF(M183=0,0,SUM(M20:M24,M33:M35,M44:M48,M57:M59,M68:M72,M81:M83,M92:M96,M105:M107,M116:M120,M129:M131)/SUM($E$183:$P$183))</f>
        <v>0</v>
      </c>
      <c r="N192" s="234">
        <f>IF(N183=0,0,SUM(N20:N24,N33:N35,N44:N48,N57:N59,N68:N72,N81:N83,N92:N96,N105:N107,N116:N120,N129:N131)/SUM($E$183:$P$183))</f>
        <v>0</v>
      </c>
      <c r="O192" s="234"/>
      <c r="P192" s="234"/>
    </row>
    <row r="193" spans="1:16">
      <c r="A193" s="28"/>
      <c r="C193" s="46"/>
      <c r="D193" s="46" t="s">
        <v>29</v>
      </c>
      <c r="E193" s="235"/>
      <c r="F193" s="235"/>
      <c r="G193" s="235"/>
      <c r="H193" s="235"/>
      <c r="I193" s="235"/>
      <c r="J193" s="235"/>
      <c r="K193" s="235">
        <f>IF(K183=0,0,SUM(K25:K32,K49:K56,K73:K80,K97:K104,K121:K128)/SUM($E$183:$P$183))</f>
        <v>0</v>
      </c>
      <c r="L193" s="235">
        <f>IF(L183=0,0,SUM(L25:L32,L49:L56,L73:L80,L97:L104,L121:L128)/SUM($E$183:$P$183))</f>
        <v>0</v>
      </c>
      <c r="M193" s="235">
        <f>IF(M183=0,0,SUM(M25:M32,M49:M56,M73:M80,M97:M104,M121:M128)/SUM($E$183:$P$183))</f>
        <v>0</v>
      </c>
      <c r="N193" s="235">
        <f>IF(N183=0,0,SUM(N25:N32,N49:N56,N73:N80,N97:N104,N121:N128)/SUM($E$183:$P$183))</f>
        <v>0</v>
      </c>
      <c r="O193" s="235"/>
      <c r="P193" s="235"/>
    </row>
    <row r="194" spans="1:16">
      <c r="A194" s="28"/>
      <c r="E194" s="40"/>
      <c r="F194" s="40"/>
      <c r="G194" s="40"/>
      <c r="H194" s="40"/>
      <c r="I194" s="40"/>
      <c r="J194" s="40"/>
      <c r="K194" s="47"/>
      <c r="L194" s="40"/>
      <c r="M194" s="40"/>
      <c r="N194" s="40"/>
      <c r="O194" s="40"/>
      <c r="P194" s="40"/>
    </row>
    <row r="195" spans="1:16" ht="25.5">
      <c r="A195" s="28"/>
      <c r="E195" s="48" t="s">
        <v>30</v>
      </c>
      <c r="F195" s="49" t="s">
        <v>31</v>
      </c>
      <c r="G195" s="50" t="s">
        <v>32</v>
      </c>
      <c r="H195" s="51" t="s">
        <v>27</v>
      </c>
      <c r="I195" s="52" t="s">
        <v>28</v>
      </c>
      <c r="J195" s="53" t="s">
        <v>29</v>
      </c>
      <c r="K195" s="54"/>
      <c r="L195" s="54"/>
      <c r="M195" s="54"/>
      <c r="N195" s="54"/>
      <c r="O195" s="54"/>
      <c r="P195" s="54"/>
    </row>
    <row r="196" spans="1:16">
      <c r="A196" s="28"/>
      <c r="D196" s="36" t="s">
        <v>206</v>
      </c>
      <c r="E196" s="236">
        <f>(SUM(E188:P188))</f>
        <v>0</v>
      </c>
      <c r="F196" s="237">
        <f>SUM(E189:P189)</f>
        <v>0</v>
      </c>
      <c r="G196" s="238">
        <f>(SUM(E190:P190))</f>
        <v>0</v>
      </c>
      <c r="H196" s="239">
        <f>SUM(E191:P191)</f>
        <v>0</v>
      </c>
      <c r="I196" s="240">
        <f>SUM(E192:P192)</f>
        <v>0</v>
      </c>
      <c r="J196" s="241">
        <f>SUM(E193:P193)</f>
        <v>0</v>
      </c>
      <c r="K196" s="55"/>
      <c r="L196" s="54"/>
      <c r="M196" s="54"/>
      <c r="N196" s="54"/>
      <c r="O196" s="54"/>
      <c r="P196" s="54"/>
    </row>
    <row r="197" spans="1:16">
      <c r="A197" s="28"/>
    </row>
    <row r="198" spans="1:16">
      <c r="A198" s="28"/>
      <c r="D198" s="56"/>
      <c r="E198" s="28"/>
    </row>
    <row r="199" spans="1:16">
      <c r="A199" s="28"/>
    </row>
    <row r="200" spans="1:16">
      <c r="A200" s="28"/>
    </row>
    <row r="201" spans="1:16">
      <c r="A201" s="28"/>
    </row>
    <row r="202" spans="1:16">
      <c r="A202" s="28"/>
    </row>
    <row r="203" spans="1:16">
      <c r="A203" s="28"/>
    </row>
    <row r="204" spans="1:16">
      <c r="A204" s="28"/>
    </row>
    <row r="205" spans="1:16">
      <c r="A205" s="28"/>
    </row>
    <row r="206" spans="1:16">
      <c r="A206" s="28"/>
    </row>
    <row r="207" spans="1:16">
      <c r="A207" s="28"/>
    </row>
    <row r="208" spans="1:16">
      <c r="A208" s="28"/>
    </row>
    <row r="209" spans="1:1">
      <c r="A209" s="28"/>
    </row>
    <row r="210" spans="1:1">
      <c r="A210" s="28"/>
    </row>
    <row r="211" spans="1:1">
      <c r="A211" s="28"/>
    </row>
    <row r="212" spans="1:1">
      <c r="A212" s="28"/>
    </row>
    <row r="213" spans="1:1">
      <c r="A213" s="28"/>
    </row>
    <row r="214" spans="1:1">
      <c r="A214" s="28"/>
    </row>
    <row r="215" spans="1:1">
      <c r="A215" s="28"/>
    </row>
    <row r="216" spans="1:1">
      <c r="A216" s="28"/>
    </row>
    <row r="217" spans="1:1">
      <c r="A217" s="28"/>
    </row>
    <row r="218" spans="1:1">
      <c r="A218" s="28"/>
    </row>
    <row r="219" spans="1:1">
      <c r="A219" s="28"/>
    </row>
    <row r="220" spans="1:1">
      <c r="A220" s="28"/>
    </row>
    <row r="221" spans="1:1">
      <c r="A221" s="28"/>
    </row>
    <row r="222" spans="1:1">
      <c r="A222" s="28"/>
    </row>
    <row r="223" spans="1:1">
      <c r="A223" s="28"/>
    </row>
    <row r="224" spans="1:1">
      <c r="A224" s="28"/>
    </row>
    <row r="225" spans="1:1">
      <c r="A225" s="28"/>
    </row>
    <row r="226" spans="1:1">
      <c r="A226" s="28"/>
    </row>
    <row r="227" spans="1:1">
      <c r="A227" s="28"/>
    </row>
    <row r="228" spans="1:1">
      <c r="A228" s="28"/>
    </row>
    <row r="229" spans="1:1">
      <c r="A229" s="28"/>
    </row>
    <row r="230" spans="1:1">
      <c r="A230" s="28"/>
    </row>
    <row r="231" spans="1:1">
      <c r="A231" s="28"/>
    </row>
    <row r="232" spans="1:1">
      <c r="A232" s="28"/>
    </row>
    <row r="233" spans="1:1">
      <c r="A233" s="28"/>
    </row>
    <row r="234" spans="1:1">
      <c r="A234" s="28"/>
    </row>
    <row r="235" spans="1:1">
      <c r="A235" s="28"/>
    </row>
    <row r="236" spans="1:1">
      <c r="A236" s="28"/>
    </row>
    <row r="237" spans="1:1">
      <c r="A237" s="28"/>
    </row>
    <row r="238" spans="1:1">
      <c r="A238" s="28"/>
    </row>
    <row r="239" spans="1:1">
      <c r="A239" s="28"/>
    </row>
    <row r="240" spans="1:1">
      <c r="A240" s="28"/>
    </row>
    <row r="241" spans="1:1">
      <c r="A241" s="28"/>
    </row>
    <row r="242" spans="1:1">
      <c r="A242" s="28"/>
    </row>
    <row r="243" spans="1:1">
      <c r="A243" s="28"/>
    </row>
    <row r="244" spans="1:1">
      <c r="A244" s="28"/>
    </row>
    <row r="245" spans="1:1">
      <c r="A245" s="28"/>
    </row>
    <row r="246" spans="1:1">
      <c r="A246" s="28"/>
    </row>
    <row r="247" spans="1:1">
      <c r="A247" s="28"/>
    </row>
    <row r="248" spans="1:1">
      <c r="A248" s="28"/>
    </row>
    <row r="249" spans="1:1">
      <c r="A249" s="28"/>
    </row>
    <row r="250" spans="1:1">
      <c r="A250" s="28"/>
    </row>
    <row r="251" spans="1:1">
      <c r="A251" s="28"/>
    </row>
    <row r="252" spans="1:1">
      <c r="A252" s="28"/>
    </row>
    <row r="253" spans="1:1">
      <c r="A253" s="28"/>
    </row>
    <row r="254" spans="1:1">
      <c r="A254" s="28"/>
    </row>
    <row r="255" spans="1:1">
      <c r="A255" s="28"/>
    </row>
    <row r="256" spans="1:1">
      <c r="A256" s="28"/>
    </row>
    <row r="257" spans="1:1">
      <c r="A257" s="28"/>
    </row>
    <row r="258" spans="1:1">
      <c r="A258" s="28"/>
    </row>
    <row r="259" spans="1:1">
      <c r="A259" s="28"/>
    </row>
    <row r="260" spans="1:1">
      <c r="A260" s="28"/>
    </row>
    <row r="261" spans="1:1">
      <c r="A261" s="28"/>
    </row>
    <row r="262" spans="1:1">
      <c r="A262" s="28"/>
    </row>
    <row r="263" spans="1:1">
      <c r="A263" s="28"/>
    </row>
    <row r="264" spans="1:1">
      <c r="A264" s="28"/>
    </row>
    <row r="265" spans="1:1">
      <c r="A265" s="28"/>
    </row>
    <row r="266" spans="1:1">
      <c r="A266" s="28"/>
    </row>
    <row r="267" spans="1:1">
      <c r="A267" s="28"/>
    </row>
    <row r="268" spans="1:1">
      <c r="A268" s="28"/>
    </row>
    <row r="269" spans="1:1">
      <c r="A269" s="28"/>
    </row>
    <row r="270" spans="1:1">
      <c r="A270" s="28"/>
    </row>
    <row r="271" spans="1:1">
      <c r="A271" s="28"/>
    </row>
    <row r="272" spans="1:1">
      <c r="A272" s="28"/>
    </row>
    <row r="273" spans="1:1">
      <c r="A273" s="28"/>
    </row>
    <row r="274" spans="1:1">
      <c r="A274" s="28"/>
    </row>
    <row r="275" spans="1:1">
      <c r="A275" s="28"/>
    </row>
    <row r="276" spans="1:1">
      <c r="A276" s="28"/>
    </row>
    <row r="277" spans="1:1">
      <c r="A277" s="28"/>
    </row>
    <row r="278" spans="1:1">
      <c r="A278" s="28"/>
    </row>
    <row r="279" spans="1:1">
      <c r="A279" s="28"/>
    </row>
    <row r="280" spans="1:1">
      <c r="A280" s="28"/>
    </row>
    <row r="281" spans="1:1">
      <c r="A281" s="28"/>
    </row>
    <row r="282" spans="1:1">
      <c r="A282" s="28"/>
    </row>
    <row r="283" spans="1:1">
      <c r="A283" s="28"/>
    </row>
    <row r="284" spans="1:1">
      <c r="A284" s="28"/>
    </row>
    <row r="285" spans="1:1">
      <c r="A285" s="28"/>
    </row>
    <row r="286" spans="1:1">
      <c r="A286" s="28"/>
    </row>
    <row r="287" spans="1:1">
      <c r="A287" s="28"/>
    </row>
    <row r="288" spans="1:1">
      <c r="A288" s="28"/>
    </row>
    <row r="289" spans="1:1">
      <c r="A289" s="28"/>
    </row>
    <row r="290" spans="1:1">
      <c r="A290" s="28"/>
    </row>
    <row r="291" spans="1:1">
      <c r="A291" s="28"/>
    </row>
    <row r="292" spans="1:1">
      <c r="A292" s="28"/>
    </row>
    <row r="293" spans="1:1">
      <c r="A293" s="28"/>
    </row>
    <row r="294" spans="1:1">
      <c r="A294" s="28"/>
    </row>
    <row r="295" spans="1:1">
      <c r="A295" s="28"/>
    </row>
    <row r="296" spans="1:1">
      <c r="A296" s="28"/>
    </row>
    <row r="297" spans="1:1">
      <c r="A297" s="28"/>
    </row>
    <row r="298" spans="1:1">
      <c r="A298" s="28"/>
    </row>
    <row r="299" spans="1:1">
      <c r="A299" s="28"/>
    </row>
    <row r="300" spans="1:1">
      <c r="A300" s="28"/>
    </row>
    <row r="301" spans="1:1">
      <c r="A301" s="28"/>
    </row>
    <row r="302" spans="1:1">
      <c r="A302" s="28"/>
    </row>
    <row r="303" spans="1:1">
      <c r="A303" s="28"/>
    </row>
    <row r="304" spans="1:1">
      <c r="A304" s="28"/>
    </row>
    <row r="305" spans="1:1">
      <c r="A305" s="28"/>
    </row>
    <row r="306" spans="1:1">
      <c r="A306" s="28"/>
    </row>
    <row r="307" spans="1:1">
      <c r="A307" s="28"/>
    </row>
  </sheetData>
  <sheetProtection selectLockedCells="1"/>
  <mergeCells count="8">
    <mergeCell ref="A6:J8"/>
    <mergeCell ref="C9:D9"/>
    <mergeCell ref="C10:D10"/>
    <mergeCell ref="O12:P12"/>
    <mergeCell ref="A10:B10"/>
    <mergeCell ref="K12:N12"/>
    <mergeCell ref="E12:J12"/>
    <mergeCell ref="E11:P11"/>
  </mergeCells>
  <phoneticPr fontId="3" type="noConversion"/>
  <conditionalFormatting sqref="E14:P181">
    <cfRule type="expression" dxfId="2" priority="1" stopIfTrue="1">
      <formula>$A$10&lt;&gt;"PPA"</formula>
    </cfRule>
  </conditionalFormatting>
  <pageMargins left="0.75" right="0.75" top="0.5" bottom="0.5" header="0.5" footer="0.5"/>
  <pageSetup paperSize="17"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7">
    <pageSetUpPr fitToPage="1"/>
  </sheetPr>
  <dimension ref="A1:P671"/>
  <sheetViews>
    <sheetView showGridLines="0" zoomScale="80" workbookViewId="0">
      <selection activeCell="B6" sqref="B6:G6"/>
    </sheetView>
  </sheetViews>
  <sheetFormatPr defaultColWidth="9.140625" defaultRowHeight="12.75"/>
  <cols>
    <col min="1" max="1" width="9.28515625" style="6" bestFit="1" customWidth="1"/>
    <col min="2" max="2" width="14.28515625" style="6" customWidth="1"/>
    <col min="3" max="3" width="16.5703125" style="6" bestFit="1" customWidth="1"/>
    <col min="4" max="6" width="9.28515625" style="6" bestFit="1" customWidth="1"/>
    <col min="7" max="7" width="9.28515625" style="6" customWidth="1"/>
    <col min="8" max="16" width="9.28515625" style="6" bestFit="1" customWidth="1"/>
    <col min="17" max="16384" width="9.140625" style="6"/>
  </cols>
  <sheetData>
    <row r="1" spans="1:16" ht="19.5">
      <c r="A1" s="1" t="s">
        <v>165</v>
      </c>
      <c r="B1" s="2"/>
      <c r="C1" s="2"/>
      <c r="D1" s="2"/>
      <c r="E1" s="2"/>
      <c r="F1" s="2"/>
      <c r="G1" s="2"/>
      <c r="H1" s="2"/>
      <c r="I1" s="2"/>
      <c r="J1" s="2"/>
      <c r="K1" s="2"/>
      <c r="L1" s="3"/>
      <c r="M1" s="2"/>
      <c r="N1" s="4"/>
      <c r="O1" s="3"/>
      <c r="P1" s="5" t="s">
        <v>208</v>
      </c>
    </row>
    <row r="2" spans="1:16" ht="15.75">
      <c r="A2" s="7"/>
      <c r="B2" s="8"/>
      <c r="C2" s="8"/>
      <c r="D2" s="8"/>
      <c r="E2" s="8"/>
      <c r="F2" s="8"/>
      <c r="G2" s="8"/>
      <c r="H2" s="8"/>
      <c r="I2" s="8"/>
      <c r="J2" s="8"/>
      <c r="K2" s="8"/>
      <c r="L2" s="9"/>
      <c r="M2" s="9"/>
      <c r="N2" s="9"/>
      <c r="O2" s="9"/>
      <c r="P2" s="10" t="s">
        <v>1</v>
      </c>
    </row>
    <row r="3" spans="1:16">
      <c r="A3" s="121"/>
      <c r="B3" s="30"/>
      <c r="C3" s="30"/>
      <c r="D3" s="30"/>
      <c r="E3" s="30"/>
      <c r="F3" s="30"/>
      <c r="G3" s="30"/>
      <c r="H3" s="30"/>
      <c r="I3" s="30"/>
      <c r="J3" s="30"/>
      <c r="K3" s="30"/>
      <c r="L3" s="30"/>
      <c r="M3" s="30"/>
      <c r="N3" s="30"/>
      <c r="O3" s="30"/>
      <c r="P3" s="30"/>
    </row>
    <row r="4" spans="1:16" ht="15.75">
      <c r="A4" s="182"/>
      <c r="B4" s="183" t="s">
        <v>2</v>
      </c>
      <c r="C4" s="13"/>
      <c r="D4" s="12"/>
      <c r="E4" s="13"/>
      <c r="F4" s="13"/>
      <c r="G4" s="13"/>
      <c r="H4" s="102"/>
      <c r="K4" s="30"/>
      <c r="L4" s="30"/>
      <c r="M4" s="30"/>
      <c r="N4" s="30"/>
      <c r="O4" s="30"/>
      <c r="P4" s="30"/>
    </row>
    <row r="5" spans="1:16">
      <c r="A5" s="14"/>
      <c r="G5" s="15"/>
      <c r="H5" s="16"/>
      <c r="K5" s="30"/>
      <c r="L5" s="30"/>
      <c r="M5" s="30"/>
      <c r="N5" s="30"/>
      <c r="O5" s="30"/>
      <c r="P5" s="30"/>
    </row>
    <row r="6" spans="1:16" ht="46.5" customHeight="1">
      <c r="A6" s="14"/>
      <c r="B6" s="458" t="s">
        <v>271</v>
      </c>
      <c r="C6" s="458"/>
      <c r="D6" s="458"/>
      <c r="E6" s="458"/>
      <c r="F6" s="458"/>
      <c r="G6" s="458"/>
      <c r="H6" s="16"/>
      <c r="K6" s="30"/>
      <c r="L6" s="30"/>
      <c r="M6" s="30"/>
      <c r="N6" s="30"/>
      <c r="O6" s="30"/>
      <c r="P6" s="30"/>
    </row>
    <row r="7" spans="1:16">
      <c r="A7" s="18"/>
      <c r="B7" s="184"/>
      <c r="C7" s="20"/>
      <c r="D7" s="20"/>
      <c r="E7" s="20"/>
      <c r="F7" s="20"/>
      <c r="G7" s="20"/>
      <c r="H7" s="21"/>
      <c r="K7" s="30"/>
      <c r="L7" s="30"/>
      <c r="M7" s="30"/>
      <c r="N7" s="30"/>
      <c r="O7" s="30"/>
      <c r="P7" s="30"/>
    </row>
    <row r="8" spans="1:16">
      <c r="A8" s="121"/>
      <c r="B8" s="30"/>
      <c r="C8" s="30"/>
      <c r="D8" s="30"/>
      <c r="E8" s="30"/>
      <c r="F8" s="30"/>
      <c r="G8" s="30"/>
      <c r="H8" s="30"/>
      <c r="I8" s="30"/>
      <c r="J8" s="30"/>
      <c r="K8" s="30"/>
      <c r="L8" s="30"/>
      <c r="M8" s="30"/>
      <c r="N8" s="30"/>
      <c r="O8" s="30"/>
      <c r="P8" s="30"/>
    </row>
    <row r="9" spans="1:16">
      <c r="A9" s="121"/>
      <c r="B9" s="30"/>
      <c r="C9" s="30"/>
      <c r="D9" s="30"/>
      <c r="E9" s="30"/>
      <c r="F9" s="30"/>
      <c r="G9" s="30"/>
      <c r="H9" s="30"/>
      <c r="I9" s="30"/>
      <c r="J9" s="30"/>
      <c r="K9" s="30"/>
      <c r="L9" s="30"/>
      <c r="M9" s="30"/>
      <c r="N9" s="30"/>
      <c r="O9" s="30"/>
      <c r="P9" s="30"/>
    </row>
    <row r="10" spans="1:16">
      <c r="A10" s="37" t="s">
        <v>166</v>
      </c>
      <c r="B10" s="30"/>
      <c r="C10" s="185"/>
      <c r="D10" s="185"/>
      <c r="E10" s="185"/>
      <c r="F10" s="185"/>
      <c r="G10" s="185"/>
      <c r="H10" s="185"/>
      <c r="I10" s="185"/>
      <c r="J10" s="185"/>
      <c r="K10" s="185"/>
      <c r="L10" s="185"/>
      <c r="M10" s="185"/>
      <c r="N10" s="185"/>
      <c r="O10" s="185"/>
      <c r="P10" s="185"/>
    </row>
    <row r="11" spans="1:16">
      <c r="A11" s="9"/>
      <c r="B11" s="185"/>
      <c r="C11" s="186"/>
      <c r="D11" s="186"/>
      <c r="E11" s="186"/>
      <c r="F11" s="186"/>
      <c r="G11" s="186"/>
      <c r="H11" s="186"/>
      <c r="I11" s="186"/>
      <c r="J11" s="186"/>
      <c r="K11" s="186"/>
      <c r="L11" s="186"/>
      <c r="M11" s="186"/>
      <c r="N11" s="186"/>
      <c r="O11" s="186"/>
      <c r="P11" s="186"/>
    </row>
    <row r="12" spans="1:16">
      <c r="A12" s="187"/>
      <c r="B12" s="186"/>
      <c r="C12" s="186"/>
      <c r="D12" s="186"/>
      <c r="E12" s="186"/>
      <c r="F12" s="186"/>
      <c r="G12" s="186"/>
      <c r="H12" s="186"/>
      <c r="I12" s="186"/>
      <c r="J12" s="186"/>
      <c r="K12" s="186"/>
      <c r="L12" s="186"/>
      <c r="M12" s="186"/>
      <c r="N12" s="186"/>
      <c r="O12" s="186"/>
      <c r="P12" s="186"/>
    </row>
    <row r="13" spans="1:16">
      <c r="A13" s="187"/>
      <c r="B13" s="186"/>
      <c r="C13" s="186"/>
      <c r="D13" s="186"/>
      <c r="E13" s="186"/>
      <c r="F13" s="186"/>
      <c r="G13" s="186"/>
      <c r="H13" s="186"/>
      <c r="I13" s="186"/>
      <c r="J13" s="186"/>
      <c r="K13" s="186"/>
      <c r="L13" s="186"/>
      <c r="M13" s="186"/>
      <c r="N13" s="186"/>
      <c r="O13" s="186"/>
      <c r="P13" s="186"/>
    </row>
    <row r="14" spans="1:16">
      <c r="A14" s="187"/>
      <c r="B14" s="186"/>
      <c r="C14" s="186"/>
      <c r="D14" s="186"/>
      <c r="E14" s="186"/>
      <c r="F14" s="186"/>
      <c r="G14" s="186"/>
      <c r="H14" s="186"/>
      <c r="I14" s="186"/>
      <c r="J14" s="186"/>
      <c r="K14" s="186"/>
      <c r="L14" s="186"/>
      <c r="M14" s="186"/>
      <c r="N14" s="186"/>
      <c r="O14" s="186"/>
      <c r="P14" s="186"/>
    </row>
    <row r="15" spans="1:16">
      <c r="B15" s="30"/>
      <c r="C15" s="30"/>
      <c r="D15" s="30"/>
      <c r="E15" s="30"/>
      <c r="F15" s="30"/>
      <c r="G15" s="30"/>
      <c r="H15" s="30"/>
      <c r="I15" s="30"/>
      <c r="J15" s="30"/>
      <c r="K15" s="30"/>
      <c r="L15" s="30"/>
      <c r="M15" s="30"/>
      <c r="N15" s="30"/>
      <c r="O15" s="30"/>
      <c r="P15" s="30"/>
    </row>
    <row r="16" spans="1:16">
      <c r="B16" s="30"/>
      <c r="C16" s="30"/>
      <c r="D16" s="30"/>
      <c r="E16" s="30"/>
      <c r="F16" s="30"/>
      <c r="G16" s="30"/>
      <c r="H16" s="30"/>
      <c r="I16" s="30"/>
      <c r="J16" s="30"/>
      <c r="K16" s="30"/>
      <c r="L16" s="30"/>
      <c r="M16" s="30"/>
      <c r="N16" s="30"/>
      <c r="O16" s="30"/>
      <c r="P16" s="30"/>
    </row>
    <row r="17" spans="1:16">
      <c r="B17" s="30"/>
      <c r="C17" s="30"/>
      <c r="D17" s="30"/>
      <c r="E17" s="30"/>
      <c r="F17" s="30"/>
      <c r="G17" s="30"/>
      <c r="H17" s="30"/>
      <c r="I17" s="30"/>
      <c r="J17" s="30"/>
      <c r="K17" s="30"/>
      <c r="L17" s="30"/>
      <c r="M17" s="30"/>
      <c r="N17" s="30"/>
      <c r="O17" s="30"/>
      <c r="P17" s="30"/>
    </row>
    <row r="18" spans="1:16" ht="15">
      <c r="B18" s="457" t="s">
        <v>167</v>
      </c>
      <c r="C18" s="457"/>
      <c r="D18" s="457"/>
      <c r="E18" s="30"/>
      <c r="F18" s="30"/>
      <c r="G18" s="30"/>
      <c r="H18" s="30"/>
      <c r="I18" s="30"/>
      <c r="J18" s="30"/>
      <c r="K18" s="30"/>
      <c r="L18" s="30"/>
      <c r="M18" s="30"/>
      <c r="N18" s="30"/>
      <c r="O18" s="30"/>
      <c r="P18" s="30"/>
    </row>
    <row r="19" spans="1:16" ht="38.25">
      <c r="A19" s="188" t="s">
        <v>168</v>
      </c>
      <c r="B19" s="189" t="s">
        <v>169</v>
      </c>
      <c r="C19" s="189" t="s">
        <v>170</v>
      </c>
      <c r="D19" s="189" t="s">
        <v>171</v>
      </c>
      <c r="E19" s="30"/>
      <c r="F19" s="30"/>
      <c r="H19" s="30"/>
      <c r="I19" s="30"/>
      <c r="J19" s="30"/>
      <c r="K19" s="30"/>
      <c r="L19" s="30"/>
      <c r="M19" s="30"/>
      <c r="N19" s="30"/>
      <c r="O19" s="30"/>
      <c r="P19" s="30"/>
    </row>
    <row r="20" spans="1:16">
      <c r="A20" s="30"/>
      <c r="B20" s="190"/>
      <c r="C20" s="190"/>
      <c r="D20" s="190"/>
      <c r="E20" s="30"/>
      <c r="F20" s="30"/>
      <c r="G20" s="30"/>
      <c r="H20" s="30"/>
      <c r="I20" s="30"/>
      <c r="J20" s="30"/>
      <c r="K20" s="30"/>
      <c r="L20" s="30"/>
      <c r="M20" s="30"/>
      <c r="N20" s="30"/>
      <c r="O20" s="30"/>
      <c r="P20" s="30"/>
    </row>
    <row r="21" spans="1:16">
      <c r="A21" s="30"/>
      <c r="B21" s="30" t="s">
        <v>172</v>
      </c>
      <c r="C21" s="30"/>
      <c r="D21" s="30"/>
      <c r="E21" s="30"/>
      <c r="F21" s="30"/>
      <c r="G21" s="30"/>
      <c r="H21" s="30"/>
      <c r="I21" s="30"/>
      <c r="J21" s="30"/>
      <c r="K21" s="30"/>
      <c r="L21" s="30"/>
      <c r="M21" s="30"/>
      <c r="N21" s="30"/>
      <c r="O21" s="30"/>
      <c r="P21" s="30"/>
    </row>
    <row r="22" spans="1:16">
      <c r="A22" s="30"/>
      <c r="B22" s="30" t="s">
        <v>173</v>
      </c>
      <c r="C22" s="30"/>
      <c r="D22" s="30"/>
      <c r="E22" s="30"/>
      <c r="F22" s="30"/>
      <c r="G22" s="30"/>
      <c r="H22" s="30"/>
      <c r="I22" s="30"/>
      <c r="J22" s="30"/>
      <c r="K22" s="30"/>
      <c r="L22" s="30"/>
      <c r="M22" s="30"/>
      <c r="N22" s="30"/>
      <c r="O22" s="30"/>
      <c r="P22" s="30"/>
    </row>
    <row r="23" spans="1:16">
      <c r="A23" s="30"/>
      <c r="B23" s="30"/>
      <c r="C23" s="30"/>
      <c r="D23" s="30"/>
      <c r="E23" s="30"/>
      <c r="F23" s="30"/>
      <c r="G23" s="30"/>
      <c r="H23" s="30"/>
      <c r="I23" s="30"/>
      <c r="J23" s="30"/>
      <c r="K23" s="30"/>
      <c r="L23" s="30"/>
      <c r="M23" s="30"/>
      <c r="N23" s="30"/>
      <c r="O23" s="30"/>
      <c r="P23" s="30"/>
    </row>
    <row r="24" spans="1:16">
      <c r="A24" s="37" t="s">
        <v>174</v>
      </c>
      <c r="B24" s="30"/>
      <c r="C24" s="30"/>
      <c r="D24" s="30"/>
      <c r="E24" s="30"/>
      <c r="F24" s="30"/>
      <c r="G24" s="30"/>
      <c r="H24" s="30"/>
      <c r="I24" s="30"/>
      <c r="J24" s="30"/>
      <c r="K24" s="30"/>
      <c r="L24" s="30"/>
      <c r="M24" s="30"/>
      <c r="N24" s="30"/>
      <c r="O24" s="30"/>
      <c r="P24" s="30"/>
    </row>
    <row r="25" spans="1:16">
      <c r="A25" s="30">
        <v>1</v>
      </c>
      <c r="B25" s="30" t="s">
        <v>175</v>
      </c>
      <c r="C25" s="30"/>
      <c r="D25" s="30"/>
      <c r="E25" s="30"/>
      <c r="F25" s="30"/>
      <c r="H25" s="191" t="s">
        <v>176</v>
      </c>
      <c r="I25" s="30" t="s">
        <v>177</v>
      </c>
      <c r="J25" s="30"/>
      <c r="K25" s="30"/>
      <c r="L25" s="30"/>
      <c r="M25" s="30"/>
      <c r="N25" s="30"/>
      <c r="O25" s="30"/>
      <c r="P25" s="30"/>
    </row>
    <row r="26" spans="1:16">
      <c r="A26" s="30">
        <v>2</v>
      </c>
      <c r="B26" s="30" t="s">
        <v>178</v>
      </c>
      <c r="C26" s="30"/>
      <c r="D26" s="30"/>
      <c r="E26" s="30"/>
      <c r="F26" s="30"/>
      <c r="H26" s="192">
        <v>0</v>
      </c>
      <c r="I26" s="30" t="s">
        <v>179</v>
      </c>
      <c r="J26" s="38">
        <f>1-H26</f>
        <v>1</v>
      </c>
      <c r="K26" s="30" t="s">
        <v>180</v>
      </c>
      <c r="L26" s="30"/>
      <c r="M26" s="30"/>
      <c r="N26" s="30"/>
      <c r="O26" s="30"/>
      <c r="P26" s="30"/>
    </row>
    <row r="27" spans="1:16">
      <c r="A27" s="30">
        <v>3</v>
      </c>
      <c r="B27" s="30" t="s">
        <v>181</v>
      </c>
      <c r="C27" s="30"/>
      <c r="D27" s="30"/>
      <c r="E27" s="30"/>
      <c r="F27" s="30"/>
      <c r="H27" s="192">
        <v>0</v>
      </c>
      <c r="I27" s="30" t="s">
        <v>179</v>
      </c>
      <c r="J27" s="38">
        <f>1-H27</f>
        <v>1</v>
      </c>
      <c r="K27" s="30" t="s">
        <v>180</v>
      </c>
      <c r="L27" s="30"/>
      <c r="M27" s="30"/>
      <c r="N27" s="30"/>
      <c r="O27" s="30"/>
      <c r="P27" s="30"/>
    </row>
    <row r="28" spans="1:16">
      <c r="A28" s="30">
        <v>4</v>
      </c>
      <c r="B28" s="30" t="s">
        <v>182</v>
      </c>
      <c r="C28" s="30"/>
      <c r="D28" s="30"/>
      <c r="E28" s="30"/>
      <c r="F28" s="30"/>
      <c r="H28" s="193">
        <v>0</v>
      </c>
      <c r="I28" s="30" t="s">
        <v>179</v>
      </c>
      <c r="J28" s="38">
        <f>1-H28</f>
        <v>1</v>
      </c>
      <c r="K28" s="30" t="s">
        <v>180</v>
      </c>
      <c r="L28" s="30"/>
      <c r="M28" s="30"/>
      <c r="N28" s="30"/>
      <c r="O28" s="30"/>
      <c r="P28" s="30"/>
    </row>
    <row r="29" spans="1:16">
      <c r="A29" s="30">
        <v>5</v>
      </c>
      <c r="B29" s="30" t="s">
        <v>183</v>
      </c>
      <c r="C29" s="30"/>
      <c r="D29" s="30"/>
      <c r="E29" s="30"/>
      <c r="F29" s="30"/>
      <c r="H29" s="194"/>
      <c r="I29" s="30" t="s">
        <v>184</v>
      </c>
      <c r="J29" s="30"/>
      <c r="K29" s="30"/>
      <c r="L29" s="30"/>
      <c r="M29" s="30"/>
      <c r="N29" s="30"/>
      <c r="O29" s="30"/>
      <c r="P29" s="30"/>
    </row>
    <row r="30" spans="1:16">
      <c r="A30" s="30">
        <v>6</v>
      </c>
      <c r="B30" s="30" t="s">
        <v>185</v>
      </c>
      <c r="C30" s="30"/>
      <c r="D30" s="30"/>
      <c r="E30" s="30"/>
      <c r="F30" s="30"/>
      <c r="H30" s="194"/>
      <c r="I30" s="30" t="s">
        <v>184</v>
      </c>
      <c r="J30" s="30"/>
      <c r="K30" s="30"/>
      <c r="L30" s="30"/>
      <c r="M30" s="30"/>
      <c r="N30" s="30"/>
      <c r="O30" s="30"/>
      <c r="P30" s="30"/>
    </row>
    <row r="31" spans="1:16">
      <c r="A31" s="30"/>
      <c r="B31" s="30" t="s">
        <v>186</v>
      </c>
      <c r="C31" s="30"/>
      <c r="D31" s="30"/>
      <c r="E31" s="30"/>
      <c r="F31" s="30"/>
      <c r="H31" s="194"/>
      <c r="I31" s="30" t="s">
        <v>184</v>
      </c>
      <c r="J31" s="30"/>
      <c r="K31" s="30"/>
      <c r="L31" s="30"/>
      <c r="M31" s="30"/>
      <c r="N31" s="30"/>
      <c r="O31" s="30"/>
      <c r="P31" s="30"/>
    </row>
    <row r="32" spans="1:16">
      <c r="A32" s="30"/>
      <c r="B32" s="30" t="s">
        <v>187</v>
      </c>
      <c r="C32" s="30"/>
      <c r="D32" s="30"/>
      <c r="E32" s="30"/>
      <c r="F32" s="30"/>
      <c r="H32" s="194"/>
      <c r="I32" s="30" t="s">
        <v>184</v>
      </c>
      <c r="J32" s="30"/>
      <c r="K32" s="30"/>
      <c r="L32" s="30"/>
      <c r="M32" s="30"/>
      <c r="N32" s="30"/>
      <c r="O32" s="30"/>
      <c r="P32" s="30"/>
    </row>
    <row r="33" spans="1:16">
      <c r="A33" s="30">
        <v>7</v>
      </c>
      <c r="B33" s="30" t="s">
        <v>188</v>
      </c>
      <c r="C33" s="30"/>
      <c r="D33" s="30"/>
      <c r="E33" s="30"/>
      <c r="F33" s="30"/>
      <c r="H33" s="194"/>
      <c r="I33" s="30" t="s">
        <v>184</v>
      </c>
      <c r="J33" s="30"/>
      <c r="K33" s="30"/>
      <c r="L33" s="30"/>
      <c r="M33" s="30"/>
      <c r="N33" s="30"/>
      <c r="O33" s="30"/>
      <c r="P33" s="30"/>
    </row>
    <row r="34" spans="1:16">
      <c r="A34" s="30"/>
      <c r="B34" s="30"/>
      <c r="C34" s="30"/>
      <c r="D34" s="30"/>
      <c r="E34" s="30"/>
      <c r="F34" s="30"/>
      <c r="H34" s="30"/>
      <c r="I34" s="30"/>
      <c r="J34" s="30"/>
      <c r="K34" s="30"/>
      <c r="L34" s="30"/>
      <c r="M34" s="30"/>
      <c r="N34" s="30"/>
      <c r="O34" s="30"/>
      <c r="P34" s="30"/>
    </row>
    <row r="35" spans="1:16">
      <c r="A35" s="30">
        <v>8</v>
      </c>
      <c r="B35" s="30" t="s">
        <v>189</v>
      </c>
      <c r="C35" s="30"/>
      <c r="D35" s="30"/>
      <c r="E35" s="30"/>
      <c r="F35" s="30"/>
      <c r="H35" s="195" t="s">
        <v>190</v>
      </c>
      <c r="I35" s="28"/>
      <c r="J35" s="195" t="s">
        <v>191</v>
      </c>
      <c r="L35" s="30"/>
      <c r="M35" s="30"/>
      <c r="N35" s="30"/>
      <c r="O35" s="30"/>
      <c r="P35" s="30"/>
    </row>
    <row r="36" spans="1:16">
      <c r="A36" s="30"/>
      <c r="B36" s="30"/>
      <c r="C36" s="30"/>
      <c r="D36" s="30"/>
      <c r="E36" s="30"/>
      <c r="F36" s="30"/>
      <c r="G36" s="30"/>
      <c r="H36" s="20"/>
      <c r="I36" s="30" t="s">
        <v>70</v>
      </c>
      <c r="J36" s="20"/>
      <c r="K36" s="30" t="s">
        <v>70</v>
      </c>
      <c r="L36" s="30"/>
      <c r="M36" s="30"/>
      <c r="N36" s="30"/>
      <c r="O36" s="30"/>
      <c r="P36" s="30"/>
    </row>
    <row r="37" spans="1:16">
      <c r="A37" s="30"/>
      <c r="B37" s="30"/>
      <c r="C37" s="30"/>
      <c r="D37" s="30"/>
      <c r="E37" s="30"/>
      <c r="F37" s="30"/>
      <c r="G37" s="30"/>
      <c r="H37" s="30"/>
      <c r="I37" s="30"/>
      <c r="J37" s="30"/>
      <c r="K37" s="30"/>
      <c r="L37" s="30"/>
      <c r="M37" s="30"/>
      <c r="N37" s="30"/>
      <c r="O37" s="30"/>
      <c r="P37" s="30"/>
    </row>
    <row r="38" spans="1:16">
      <c r="A38" s="30">
        <v>9</v>
      </c>
      <c r="B38" s="30" t="s">
        <v>192</v>
      </c>
      <c r="C38" s="30"/>
      <c r="D38" s="30"/>
      <c r="E38" s="30"/>
      <c r="F38" s="196"/>
      <c r="G38" s="196"/>
      <c r="H38" s="197" t="s">
        <v>193</v>
      </c>
      <c r="I38" s="30"/>
      <c r="J38" s="195" t="s">
        <v>194</v>
      </c>
      <c r="K38" s="30"/>
      <c r="L38" s="30"/>
      <c r="M38" s="30"/>
      <c r="N38" s="30"/>
      <c r="O38" s="30"/>
      <c r="P38" s="30"/>
    </row>
    <row r="39" spans="1:16">
      <c r="A39" s="30"/>
      <c r="B39" s="30"/>
      <c r="C39" s="30"/>
      <c r="D39" s="30"/>
      <c r="E39" s="30"/>
      <c r="F39" s="196"/>
      <c r="G39" s="196"/>
      <c r="H39" s="191"/>
      <c r="I39" s="30"/>
      <c r="J39" s="191"/>
      <c r="K39" s="30"/>
      <c r="L39" s="30"/>
      <c r="M39" s="30"/>
      <c r="N39" s="30"/>
      <c r="O39" s="30"/>
      <c r="P39" s="30"/>
    </row>
    <row r="40" spans="1:16">
      <c r="A40" s="30"/>
      <c r="B40" s="30"/>
      <c r="C40" s="30"/>
      <c r="D40" s="30"/>
      <c r="E40" s="30"/>
      <c r="F40" s="196"/>
      <c r="G40" s="196"/>
      <c r="H40" s="30"/>
      <c r="I40" s="30"/>
      <c r="J40" s="30"/>
      <c r="K40" s="30"/>
      <c r="L40" s="30"/>
      <c r="M40" s="30"/>
      <c r="N40" s="30"/>
      <c r="O40" s="30"/>
      <c r="P40" s="30"/>
    </row>
    <row r="41" spans="1:16">
      <c r="A41" s="30">
        <v>10</v>
      </c>
      <c r="B41" s="30" t="s">
        <v>195</v>
      </c>
      <c r="C41" s="30"/>
      <c r="D41" s="30"/>
      <c r="E41" s="30"/>
      <c r="F41" s="30"/>
      <c r="G41" s="30"/>
      <c r="H41" s="193">
        <v>0</v>
      </c>
      <c r="I41" s="30" t="s">
        <v>196</v>
      </c>
      <c r="J41" s="30"/>
      <c r="K41" s="30"/>
      <c r="L41" s="30"/>
      <c r="M41" s="30"/>
      <c r="N41" s="30"/>
      <c r="O41" s="30"/>
      <c r="P41" s="30"/>
    </row>
    <row r="42" spans="1:16">
      <c r="A42" s="30">
        <v>11</v>
      </c>
      <c r="B42" s="30" t="s">
        <v>197</v>
      </c>
      <c r="C42" s="30"/>
      <c r="D42" s="30"/>
      <c r="E42" s="30"/>
      <c r="F42" s="30"/>
      <c r="G42" s="30"/>
      <c r="H42" s="192">
        <v>0</v>
      </c>
      <c r="I42" s="30" t="s">
        <v>196</v>
      </c>
      <c r="J42" s="30"/>
      <c r="K42" s="30"/>
      <c r="L42" s="30"/>
      <c r="M42" s="30"/>
      <c r="N42" s="30"/>
      <c r="O42" s="30"/>
      <c r="P42" s="30"/>
    </row>
    <row r="43" spans="1:16">
      <c r="A43" s="30">
        <v>12</v>
      </c>
      <c r="B43" s="30" t="s">
        <v>198</v>
      </c>
      <c r="C43" s="30"/>
      <c r="D43" s="30"/>
      <c r="E43" s="30"/>
      <c r="F43" s="30"/>
      <c r="G43" s="30"/>
      <c r="H43" s="198"/>
      <c r="I43" s="30" t="s">
        <v>199</v>
      </c>
      <c r="J43" s="30"/>
      <c r="K43" s="30"/>
      <c r="L43" s="30"/>
      <c r="M43" s="30"/>
      <c r="N43" s="30"/>
      <c r="O43" s="30"/>
      <c r="P43" s="30"/>
    </row>
    <row r="44" spans="1:16">
      <c r="A44" s="30">
        <v>13</v>
      </c>
      <c r="B44" s="30" t="s">
        <v>200</v>
      </c>
      <c r="C44" s="30"/>
      <c r="D44" s="30"/>
      <c r="E44" s="30"/>
      <c r="F44" s="196"/>
      <c r="G44" s="196"/>
      <c r="H44" s="196"/>
      <c r="I44" s="196"/>
      <c r="J44" s="196"/>
      <c r="K44" s="196"/>
      <c r="L44" s="196"/>
      <c r="M44" s="196"/>
      <c r="N44" s="196"/>
      <c r="O44" s="30"/>
      <c r="P44" s="30"/>
    </row>
    <row r="45" spans="1:16">
      <c r="A45" s="30"/>
      <c r="B45" s="30"/>
      <c r="C45" s="30"/>
      <c r="D45" s="30"/>
      <c r="E45" s="30"/>
      <c r="F45" s="196"/>
      <c r="G45" s="196"/>
      <c r="H45" s="196"/>
      <c r="I45" s="196"/>
      <c r="J45" s="196"/>
      <c r="K45" s="196"/>
      <c r="L45" s="196"/>
      <c r="M45" s="196"/>
      <c r="N45" s="196"/>
      <c r="O45" s="30"/>
      <c r="P45" s="30"/>
    </row>
    <row r="46" spans="1:16">
      <c r="A46" s="199" t="s">
        <v>201</v>
      </c>
      <c r="B46" s="30"/>
      <c r="C46" s="30"/>
      <c r="D46" s="30"/>
      <c r="E46" s="30"/>
      <c r="F46" s="196"/>
      <c r="G46" s="196"/>
      <c r="H46" s="196"/>
      <c r="I46" s="196"/>
      <c r="J46" s="196"/>
      <c r="K46" s="196"/>
      <c r="L46" s="196"/>
      <c r="M46" s="196"/>
      <c r="N46" s="196"/>
      <c r="O46" s="30"/>
      <c r="P46" s="30"/>
    </row>
    <row r="47" spans="1:16">
      <c r="A47" s="9"/>
      <c r="B47" s="185"/>
      <c r="C47" s="186"/>
      <c r="D47" s="186"/>
      <c r="E47" s="186"/>
      <c r="F47" s="186"/>
      <c r="G47" s="186"/>
      <c r="H47" s="186"/>
      <c r="I47" s="186"/>
      <c r="J47" s="186"/>
      <c r="K47" s="186"/>
      <c r="L47" s="186"/>
      <c r="M47" s="186"/>
      <c r="N47" s="186"/>
      <c r="O47" s="186"/>
      <c r="P47" s="186"/>
    </row>
    <row r="48" spans="1:16">
      <c r="A48" s="187"/>
      <c r="B48" s="186"/>
      <c r="C48" s="186"/>
      <c r="D48" s="186"/>
      <c r="E48" s="186"/>
      <c r="F48" s="186"/>
      <c r="G48" s="186"/>
      <c r="H48" s="186"/>
      <c r="I48" s="186"/>
      <c r="J48" s="186"/>
      <c r="K48" s="186"/>
      <c r="L48" s="186"/>
      <c r="M48" s="186"/>
      <c r="N48" s="186"/>
      <c r="O48" s="186"/>
      <c r="P48" s="186"/>
    </row>
    <row r="49" spans="1:16">
      <c r="A49" s="187"/>
      <c r="B49" s="186"/>
      <c r="C49" s="186"/>
      <c r="D49" s="186"/>
      <c r="E49" s="186"/>
      <c r="F49" s="186"/>
      <c r="G49" s="186"/>
      <c r="H49" s="186"/>
      <c r="I49" s="186"/>
      <c r="J49" s="186"/>
      <c r="K49" s="186"/>
      <c r="L49" s="186"/>
      <c r="M49" s="186"/>
      <c r="N49" s="186"/>
      <c r="O49" s="186"/>
      <c r="P49" s="186"/>
    </row>
    <row r="50" spans="1:16">
      <c r="A50" s="187"/>
      <c r="B50" s="186"/>
      <c r="C50" s="186"/>
      <c r="D50" s="186"/>
      <c r="E50" s="186"/>
      <c r="F50" s="186"/>
      <c r="G50" s="186"/>
      <c r="H50" s="186"/>
      <c r="I50" s="186"/>
      <c r="J50" s="186"/>
      <c r="K50" s="186"/>
      <c r="L50" s="186"/>
      <c r="M50" s="186"/>
      <c r="N50" s="186"/>
      <c r="O50" s="186"/>
      <c r="P50" s="186"/>
    </row>
    <row r="51" spans="1:16">
      <c r="A51" s="30"/>
      <c r="B51" s="30"/>
      <c r="C51" s="30"/>
      <c r="D51" s="30"/>
      <c r="E51" s="30"/>
      <c r="F51" s="30"/>
      <c r="G51" s="30"/>
      <c r="H51" s="30"/>
      <c r="I51" s="30"/>
      <c r="J51" s="30"/>
      <c r="K51" s="30"/>
      <c r="L51" s="30"/>
      <c r="M51" s="30"/>
      <c r="N51" s="30"/>
      <c r="O51" s="30"/>
      <c r="P51" s="30"/>
    </row>
    <row r="52" spans="1:16">
      <c r="A52" s="30"/>
      <c r="B52" s="30"/>
      <c r="C52" s="30"/>
      <c r="D52" s="30"/>
      <c r="E52" s="30"/>
      <c r="F52" s="30"/>
      <c r="G52" s="30"/>
      <c r="H52" s="30"/>
      <c r="I52" s="30"/>
      <c r="J52" s="30"/>
      <c r="K52" s="30"/>
      <c r="L52" s="30"/>
      <c r="M52" s="30"/>
      <c r="N52" s="30"/>
      <c r="O52" s="30"/>
      <c r="P52" s="30"/>
    </row>
    <row r="53" spans="1:16">
      <c r="A53" s="30"/>
      <c r="B53" s="30"/>
      <c r="C53" s="30"/>
      <c r="D53" s="30"/>
      <c r="E53" s="30"/>
      <c r="F53" s="30"/>
      <c r="G53" s="30"/>
      <c r="H53" s="30"/>
      <c r="I53" s="30"/>
      <c r="J53" s="30"/>
      <c r="K53" s="30"/>
      <c r="L53" s="30"/>
      <c r="M53" s="30"/>
      <c r="N53" s="30"/>
      <c r="O53" s="30"/>
      <c r="P53" s="30"/>
    </row>
    <row r="54" spans="1:16">
      <c r="A54" s="30"/>
      <c r="B54" s="30"/>
      <c r="C54" s="30"/>
      <c r="D54" s="30"/>
      <c r="E54" s="30"/>
      <c r="F54" s="30"/>
      <c r="G54" s="30"/>
      <c r="H54" s="30"/>
      <c r="I54" s="30"/>
      <c r="J54" s="30"/>
      <c r="K54" s="30"/>
      <c r="L54" s="30"/>
      <c r="M54" s="30"/>
      <c r="N54" s="30"/>
      <c r="O54" s="30"/>
      <c r="P54" s="30"/>
    </row>
    <row r="55" spans="1:16">
      <c r="A55" s="30"/>
      <c r="B55" s="30"/>
      <c r="C55" s="30"/>
      <c r="D55" s="30"/>
      <c r="E55" s="30"/>
      <c r="F55" s="30"/>
      <c r="G55" s="30"/>
      <c r="H55" s="30"/>
      <c r="I55" s="30"/>
      <c r="J55" s="30"/>
      <c r="K55" s="30"/>
      <c r="L55" s="30"/>
      <c r="M55" s="30"/>
      <c r="N55" s="30"/>
      <c r="O55" s="30"/>
      <c r="P55" s="30"/>
    </row>
    <row r="56" spans="1:16">
      <c r="A56" s="30"/>
      <c r="B56" s="30"/>
      <c r="C56" s="30"/>
      <c r="D56" s="30"/>
      <c r="E56" s="30"/>
      <c r="F56" s="30"/>
      <c r="G56" s="30"/>
      <c r="H56" s="30"/>
      <c r="I56" s="30"/>
      <c r="J56" s="30"/>
      <c r="K56" s="30"/>
      <c r="L56" s="30"/>
      <c r="M56" s="30"/>
      <c r="N56" s="30"/>
      <c r="O56" s="30"/>
      <c r="P56" s="30"/>
    </row>
    <row r="57" spans="1:16">
      <c r="A57" s="30"/>
      <c r="B57" s="30"/>
      <c r="C57" s="30"/>
      <c r="D57" s="30"/>
      <c r="E57" s="30"/>
      <c r="F57" s="30"/>
      <c r="G57" s="30"/>
      <c r="H57" s="30"/>
      <c r="I57" s="30"/>
      <c r="J57" s="30"/>
      <c r="K57" s="30"/>
      <c r="L57" s="30"/>
      <c r="M57" s="30"/>
      <c r="N57" s="30"/>
      <c r="O57" s="30"/>
      <c r="P57" s="30"/>
    </row>
    <row r="58" spans="1:16">
      <c r="A58" s="30"/>
      <c r="B58" s="30"/>
      <c r="C58" s="30"/>
      <c r="D58" s="30"/>
      <c r="E58" s="30"/>
      <c r="F58" s="30"/>
      <c r="G58" s="30"/>
      <c r="H58" s="30"/>
      <c r="I58" s="30"/>
      <c r="J58" s="30"/>
      <c r="K58" s="30"/>
      <c r="L58" s="30"/>
      <c r="M58" s="30"/>
      <c r="N58" s="30"/>
      <c r="O58" s="30"/>
      <c r="P58" s="30"/>
    </row>
    <row r="59" spans="1:16">
      <c r="A59" s="30"/>
      <c r="B59" s="30"/>
      <c r="C59" s="30"/>
      <c r="D59" s="30"/>
      <c r="E59" s="30"/>
      <c r="F59" s="30"/>
      <c r="G59" s="30"/>
      <c r="H59" s="30"/>
      <c r="I59" s="30"/>
      <c r="J59" s="30"/>
      <c r="K59" s="30"/>
      <c r="L59" s="30"/>
      <c r="M59" s="30"/>
      <c r="N59" s="30"/>
      <c r="O59" s="30"/>
      <c r="P59" s="30"/>
    </row>
    <row r="60" spans="1:16">
      <c r="A60" s="30"/>
      <c r="B60" s="30"/>
      <c r="C60" s="30"/>
      <c r="D60" s="30"/>
      <c r="E60" s="30"/>
      <c r="F60" s="30"/>
      <c r="G60" s="30"/>
      <c r="H60" s="30"/>
      <c r="I60" s="30"/>
      <c r="J60" s="30"/>
      <c r="K60" s="30"/>
      <c r="L60" s="30"/>
      <c r="M60" s="30"/>
      <c r="N60" s="30"/>
      <c r="O60" s="30"/>
      <c r="P60" s="30"/>
    </row>
    <row r="61" spans="1:16">
      <c r="A61" s="30"/>
      <c r="B61" s="30"/>
      <c r="C61" s="30"/>
      <c r="D61" s="30"/>
      <c r="E61" s="30"/>
      <c r="F61" s="30"/>
      <c r="G61" s="30"/>
      <c r="H61" s="30"/>
      <c r="I61" s="30"/>
      <c r="J61" s="30"/>
      <c r="K61" s="30"/>
      <c r="L61" s="30"/>
      <c r="M61" s="30"/>
      <c r="N61" s="30"/>
      <c r="O61" s="30"/>
      <c r="P61" s="30"/>
    </row>
    <row r="62" spans="1:16">
      <c r="A62" s="30"/>
      <c r="B62" s="30"/>
      <c r="C62" s="30"/>
      <c r="D62" s="30"/>
      <c r="E62" s="30"/>
      <c r="F62" s="30"/>
      <c r="G62" s="30"/>
      <c r="H62" s="30"/>
      <c r="I62" s="30"/>
      <c r="J62" s="30"/>
      <c r="K62" s="30"/>
      <c r="L62" s="30"/>
      <c r="M62" s="30"/>
      <c r="N62" s="30"/>
      <c r="O62" s="30"/>
      <c r="P62" s="30"/>
    </row>
    <row r="63" spans="1:16">
      <c r="A63" s="30"/>
      <c r="B63" s="30"/>
      <c r="C63" s="30"/>
      <c r="D63" s="30"/>
      <c r="E63" s="30"/>
      <c r="F63" s="30"/>
      <c r="G63" s="30"/>
      <c r="H63" s="30"/>
      <c r="I63" s="30"/>
      <c r="J63" s="30"/>
      <c r="K63" s="30"/>
      <c r="L63" s="30"/>
      <c r="M63" s="30"/>
      <c r="N63" s="30"/>
      <c r="O63" s="30"/>
      <c r="P63" s="30"/>
    </row>
    <row r="64" spans="1:16">
      <c r="A64" s="30"/>
      <c r="B64" s="30"/>
      <c r="C64" s="30"/>
      <c r="D64" s="30"/>
      <c r="E64" s="30"/>
      <c r="F64" s="30"/>
      <c r="G64" s="30"/>
      <c r="H64" s="30"/>
      <c r="I64" s="30"/>
      <c r="J64" s="30"/>
      <c r="K64" s="30"/>
      <c r="L64" s="30"/>
      <c r="M64" s="30"/>
      <c r="N64" s="30"/>
      <c r="O64" s="30"/>
      <c r="P64" s="30"/>
    </row>
    <row r="65" spans="1:16">
      <c r="A65" s="30"/>
      <c r="B65" s="30"/>
      <c r="C65" s="30"/>
      <c r="D65" s="30"/>
      <c r="E65" s="30"/>
      <c r="F65" s="30"/>
      <c r="G65" s="30"/>
      <c r="H65" s="30"/>
      <c r="I65" s="30"/>
      <c r="J65" s="30"/>
      <c r="K65" s="30"/>
      <c r="L65" s="30"/>
      <c r="M65" s="30"/>
      <c r="N65" s="30"/>
      <c r="O65" s="30"/>
      <c r="P65" s="30"/>
    </row>
    <row r="66" spans="1:16">
      <c r="A66" s="30"/>
      <c r="B66" s="30"/>
      <c r="C66" s="30"/>
      <c r="D66" s="30"/>
      <c r="E66" s="30"/>
      <c r="F66" s="30"/>
      <c r="G66" s="30"/>
      <c r="H66" s="30"/>
      <c r="I66" s="30"/>
      <c r="J66" s="30"/>
      <c r="K66" s="30"/>
      <c r="L66" s="30"/>
      <c r="M66" s="30"/>
      <c r="N66" s="30"/>
      <c r="O66" s="30"/>
      <c r="P66" s="30"/>
    </row>
    <row r="67" spans="1:16">
      <c r="A67" s="30"/>
      <c r="B67" s="30"/>
      <c r="C67" s="30"/>
      <c r="D67" s="30"/>
      <c r="E67" s="30"/>
      <c r="F67" s="30"/>
      <c r="G67" s="30"/>
      <c r="H67" s="30"/>
      <c r="I67" s="30"/>
      <c r="J67" s="30"/>
      <c r="K67" s="30"/>
      <c r="L67" s="30"/>
      <c r="M67" s="30"/>
      <c r="N67" s="30"/>
      <c r="O67" s="30"/>
      <c r="P67" s="30"/>
    </row>
    <row r="68" spans="1:16">
      <c r="A68" s="30"/>
      <c r="B68" s="30"/>
      <c r="C68" s="30"/>
      <c r="D68" s="30"/>
      <c r="E68" s="30"/>
      <c r="F68" s="30"/>
      <c r="G68" s="30"/>
      <c r="H68" s="30"/>
      <c r="I68" s="30"/>
      <c r="J68" s="30"/>
      <c r="K68" s="30"/>
      <c r="L68" s="30"/>
      <c r="M68" s="30"/>
      <c r="N68" s="30"/>
      <c r="O68" s="30"/>
      <c r="P68" s="30"/>
    </row>
    <row r="69" spans="1:16">
      <c r="A69" s="30"/>
      <c r="B69" s="30"/>
      <c r="C69" s="30"/>
      <c r="D69" s="30"/>
      <c r="E69" s="30"/>
      <c r="F69" s="30"/>
      <c r="G69" s="30"/>
      <c r="H69" s="30"/>
      <c r="I69" s="30"/>
      <c r="J69" s="30"/>
      <c r="K69" s="30"/>
      <c r="L69" s="30"/>
      <c r="M69" s="30"/>
      <c r="N69" s="30"/>
      <c r="O69" s="30"/>
      <c r="P69" s="30"/>
    </row>
    <row r="70" spans="1:16">
      <c r="A70" s="30"/>
      <c r="B70" s="30"/>
      <c r="C70" s="30"/>
      <c r="D70" s="30"/>
      <c r="E70" s="30"/>
      <c r="F70" s="30"/>
      <c r="G70" s="30"/>
      <c r="H70" s="30"/>
      <c r="I70" s="30"/>
      <c r="J70" s="30"/>
      <c r="K70" s="30"/>
      <c r="L70" s="30"/>
      <c r="M70" s="30"/>
      <c r="N70" s="30"/>
      <c r="O70" s="30"/>
      <c r="P70" s="30"/>
    </row>
    <row r="71" spans="1:16">
      <c r="A71" s="30"/>
      <c r="B71" s="30"/>
      <c r="C71" s="30"/>
      <c r="D71" s="30"/>
      <c r="E71" s="30"/>
      <c r="F71" s="30"/>
      <c r="G71" s="30"/>
      <c r="H71" s="30"/>
      <c r="I71" s="30"/>
      <c r="J71" s="30"/>
      <c r="K71" s="30"/>
      <c r="L71" s="30"/>
      <c r="M71" s="30"/>
      <c r="N71" s="30"/>
      <c r="O71" s="30"/>
      <c r="P71" s="30"/>
    </row>
    <row r="72" spans="1:16">
      <c r="A72" s="30"/>
      <c r="B72" s="30"/>
      <c r="C72" s="30"/>
      <c r="D72" s="30"/>
      <c r="E72" s="30"/>
      <c r="F72" s="30"/>
      <c r="G72" s="30"/>
      <c r="H72" s="30"/>
      <c r="I72" s="30"/>
      <c r="J72" s="30"/>
      <c r="K72" s="30"/>
      <c r="L72" s="30"/>
      <c r="M72" s="30"/>
      <c r="N72" s="30"/>
      <c r="O72" s="30"/>
      <c r="P72" s="30"/>
    </row>
    <row r="73" spans="1:16">
      <c r="A73" s="30"/>
      <c r="B73" s="30"/>
      <c r="C73" s="30"/>
      <c r="D73" s="30"/>
      <c r="E73" s="30"/>
      <c r="F73" s="30"/>
      <c r="G73" s="30"/>
      <c r="H73" s="30"/>
      <c r="I73" s="30"/>
      <c r="J73" s="30"/>
      <c r="K73" s="30"/>
      <c r="L73" s="30"/>
      <c r="M73" s="30"/>
      <c r="N73" s="30"/>
      <c r="O73" s="30"/>
      <c r="P73" s="30"/>
    </row>
    <row r="74" spans="1:16">
      <c r="A74" s="30"/>
      <c r="B74" s="30"/>
      <c r="C74" s="30"/>
      <c r="D74" s="30"/>
      <c r="E74" s="30"/>
      <c r="F74" s="30"/>
      <c r="G74" s="30"/>
      <c r="H74" s="30"/>
      <c r="I74" s="30"/>
      <c r="J74" s="30"/>
      <c r="K74" s="30"/>
      <c r="L74" s="30"/>
      <c r="M74" s="30"/>
      <c r="N74" s="30"/>
      <c r="O74" s="30"/>
      <c r="P74" s="30"/>
    </row>
    <row r="75" spans="1:16">
      <c r="A75" s="30"/>
      <c r="B75" s="30"/>
      <c r="C75" s="30"/>
      <c r="D75" s="30"/>
      <c r="E75" s="30"/>
      <c r="F75" s="30"/>
      <c r="G75" s="30"/>
      <c r="H75" s="30"/>
      <c r="I75" s="30"/>
      <c r="J75" s="30"/>
      <c r="K75" s="30"/>
      <c r="L75" s="30"/>
      <c r="M75" s="30"/>
      <c r="N75" s="30"/>
      <c r="O75" s="30"/>
      <c r="P75" s="30"/>
    </row>
    <row r="76" spans="1:16">
      <c r="A76" s="30"/>
      <c r="B76" s="30"/>
      <c r="C76" s="30"/>
      <c r="D76" s="30"/>
      <c r="E76" s="30"/>
      <c r="F76" s="30"/>
      <c r="G76" s="30"/>
      <c r="H76" s="30"/>
      <c r="I76" s="30"/>
      <c r="J76" s="30"/>
      <c r="K76" s="30"/>
      <c r="L76" s="30"/>
      <c r="M76" s="30"/>
      <c r="N76" s="30"/>
      <c r="O76" s="30"/>
      <c r="P76" s="30"/>
    </row>
    <row r="77" spans="1:16">
      <c r="A77" s="30"/>
      <c r="B77" s="30"/>
      <c r="C77" s="30"/>
      <c r="D77" s="30"/>
      <c r="E77" s="30"/>
      <c r="F77" s="30"/>
      <c r="G77" s="30"/>
      <c r="H77" s="30"/>
      <c r="I77" s="30"/>
      <c r="J77" s="30"/>
      <c r="K77" s="30"/>
      <c r="L77" s="30"/>
      <c r="M77" s="30"/>
      <c r="N77" s="30"/>
      <c r="O77" s="30"/>
      <c r="P77" s="30"/>
    </row>
    <row r="78" spans="1:16">
      <c r="A78" s="30"/>
      <c r="B78" s="30"/>
      <c r="C78" s="30"/>
      <c r="D78" s="30"/>
      <c r="E78" s="30"/>
      <c r="F78" s="30"/>
      <c r="G78" s="30"/>
      <c r="H78" s="30"/>
      <c r="I78" s="30"/>
      <c r="J78" s="30"/>
      <c r="K78" s="30"/>
      <c r="L78" s="30"/>
      <c r="M78" s="30"/>
      <c r="N78" s="30"/>
      <c r="O78" s="30"/>
      <c r="P78" s="30"/>
    </row>
    <row r="79" spans="1:16">
      <c r="A79" s="30"/>
      <c r="B79" s="30"/>
      <c r="C79" s="30"/>
      <c r="D79" s="30"/>
      <c r="E79" s="30"/>
      <c r="F79" s="30"/>
      <c r="G79" s="30"/>
      <c r="H79" s="30"/>
      <c r="I79" s="30"/>
      <c r="J79" s="30"/>
      <c r="K79" s="30"/>
      <c r="L79" s="30"/>
      <c r="M79" s="30"/>
      <c r="N79" s="30"/>
      <c r="O79" s="30"/>
      <c r="P79" s="30"/>
    </row>
    <row r="80" spans="1:16">
      <c r="A80" s="30"/>
      <c r="B80" s="30"/>
      <c r="C80" s="30"/>
      <c r="D80" s="30"/>
      <c r="E80" s="30"/>
      <c r="F80" s="30"/>
      <c r="G80" s="30"/>
      <c r="H80" s="30"/>
      <c r="I80" s="30"/>
      <c r="J80" s="30"/>
      <c r="K80" s="30"/>
      <c r="L80" s="30"/>
      <c r="M80" s="30"/>
      <c r="N80" s="30"/>
      <c r="O80" s="30"/>
      <c r="P80" s="30"/>
    </row>
    <row r="81" spans="1:16">
      <c r="A81" s="30"/>
      <c r="B81" s="30"/>
      <c r="C81" s="30"/>
      <c r="D81" s="30"/>
      <c r="E81" s="30"/>
      <c r="F81" s="30"/>
      <c r="G81" s="30"/>
      <c r="H81" s="30"/>
      <c r="I81" s="30"/>
      <c r="J81" s="30"/>
      <c r="K81" s="30"/>
      <c r="L81" s="30"/>
      <c r="M81" s="30"/>
      <c r="N81" s="30"/>
      <c r="O81" s="30"/>
      <c r="P81" s="30"/>
    </row>
    <row r="82" spans="1:16">
      <c r="A82" s="30"/>
      <c r="B82" s="30"/>
      <c r="C82" s="30"/>
      <c r="D82" s="30"/>
      <c r="E82" s="30"/>
      <c r="F82" s="30"/>
      <c r="G82" s="30"/>
      <c r="H82" s="30"/>
      <c r="I82" s="30"/>
      <c r="J82" s="30"/>
      <c r="K82" s="30"/>
      <c r="L82" s="30"/>
      <c r="M82" s="30"/>
      <c r="N82" s="30"/>
      <c r="O82" s="30"/>
      <c r="P82" s="30"/>
    </row>
    <row r="83" spans="1:16">
      <c r="A83" s="30"/>
      <c r="B83" s="30"/>
      <c r="C83" s="30"/>
      <c r="D83" s="30"/>
      <c r="E83" s="30"/>
      <c r="F83" s="30"/>
      <c r="G83" s="30"/>
      <c r="H83" s="30"/>
      <c r="I83" s="30"/>
      <c r="J83" s="30"/>
      <c r="K83" s="30"/>
      <c r="L83" s="30"/>
      <c r="M83" s="30"/>
      <c r="N83" s="30"/>
      <c r="O83" s="30"/>
      <c r="P83" s="30"/>
    </row>
    <row r="84" spans="1:16">
      <c r="A84" s="30"/>
      <c r="B84" s="30"/>
      <c r="C84" s="30"/>
      <c r="D84" s="30"/>
      <c r="E84" s="30"/>
      <c r="F84" s="30"/>
      <c r="G84" s="30"/>
      <c r="H84" s="30"/>
      <c r="I84" s="30"/>
      <c r="J84" s="30"/>
      <c r="K84" s="30"/>
      <c r="L84" s="30"/>
      <c r="M84" s="30"/>
      <c r="N84" s="30"/>
      <c r="O84" s="30"/>
      <c r="P84" s="30"/>
    </row>
    <row r="85" spans="1:16">
      <c r="A85" s="30"/>
      <c r="B85" s="30"/>
      <c r="C85" s="30"/>
      <c r="D85" s="30"/>
      <c r="E85" s="30"/>
      <c r="F85" s="30"/>
      <c r="G85" s="30"/>
      <c r="H85" s="30"/>
      <c r="I85" s="30"/>
      <c r="J85" s="30"/>
      <c r="K85" s="30"/>
      <c r="L85" s="30"/>
      <c r="M85" s="30"/>
      <c r="N85" s="30"/>
      <c r="O85" s="30"/>
      <c r="P85" s="30"/>
    </row>
    <row r="86" spans="1:16">
      <c r="A86" s="30"/>
      <c r="B86" s="30"/>
      <c r="C86" s="30"/>
      <c r="D86" s="30"/>
      <c r="E86" s="30"/>
      <c r="F86" s="30"/>
      <c r="G86" s="30"/>
      <c r="H86" s="30"/>
      <c r="I86" s="30"/>
      <c r="J86" s="30"/>
      <c r="K86" s="30"/>
      <c r="L86" s="30"/>
      <c r="M86" s="30"/>
      <c r="N86" s="30"/>
      <c r="O86" s="30"/>
      <c r="P86" s="30"/>
    </row>
    <row r="87" spans="1:16">
      <c r="A87" s="30"/>
      <c r="B87" s="30"/>
      <c r="C87" s="30"/>
      <c r="D87" s="30"/>
      <c r="E87" s="30"/>
      <c r="F87" s="30"/>
      <c r="G87" s="30"/>
      <c r="H87" s="30"/>
      <c r="I87" s="30"/>
      <c r="J87" s="30"/>
      <c r="K87" s="30"/>
      <c r="L87" s="30"/>
      <c r="M87" s="30"/>
      <c r="N87" s="30"/>
      <c r="O87" s="30"/>
      <c r="P87" s="30"/>
    </row>
    <row r="88" spans="1:16">
      <c r="A88" s="30"/>
      <c r="B88" s="30"/>
      <c r="C88" s="30"/>
      <c r="D88" s="30"/>
      <c r="E88" s="30"/>
      <c r="F88" s="30"/>
      <c r="G88" s="30"/>
      <c r="H88" s="30"/>
      <c r="I88" s="30"/>
      <c r="J88" s="30"/>
      <c r="K88" s="30"/>
      <c r="L88" s="30"/>
      <c r="M88" s="30"/>
      <c r="N88" s="30"/>
      <c r="O88" s="30"/>
      <c r="P88" s="30"/>
    </row>
    <row r="89" spans="1:16">
      <c r="A89" s="30"/>
      <c r="B89" s="30"/>
      <c r="C89" s="30"/>
      <c r="D89" s="30"/>
      <c r="E89" s="30"/>
      <c r="F89" s="30"/>
      <c r="G89" s="30"/>
      <c r="H89" s="30"/>
      <c r="I89" s="30"/>
      <c r="J89" s="30"/>
      <c r="K89" s="30"/>
      <c r="L89" s="30"/>
      <c r="M89" s="30"/>
      <c r="N89" s="30"/>
      <c r="O89" s="30"/>
      <c r="P89" s="30"/>
    </row>
    <row r="90" spans="1:16">
      <c r="A90" s="30"/>
      <c r="B90" s="30"/>
      <c r="C90" s="30"/>
      <c r="D90" s="30"/>
      <c r="E90" s="30"/>
      <c r="F90" s="30"/>
      <c r="G90" s="30"/>
      <c r="H90" s="30"/>
      <c r="I90" s="30"/>
      <c r="J90" s="30"/>
      <c r="K90" s="30"/>
      <c r="L90" s="30"/>
      <c r="M90" s="30"/>
      <c r="N90" s="30"/>
      <c r="O90" s="30"/>
      <c r="P90" s="30"/>
    </row>
    <row r="91" spans="1:16">
      <c r="A91" s="30"/>
      <c r="B91" s="30"/>
      <c r="C91" s="30"/>
      <c r="D91" s="30"/>
      <c r="E91" s="30"/>
      <c r="F91" s="30"/>
      <c r="G91" s="30"/>
      <c r="H91" s="30"/>
      <c r="I91" s="30"/>
      <c r="J91" s="30"/>
      <c r="K91" s="30"/>
      <c r="L91" s="30"/>
      <c r="M91" s="30"/>
      <c r="N91" s="30"/>
      <c r="O91" s="30"/>
      <c r="P91" s="30"/>
    </row>
    <row r="92" spans="1:16">
      <c r="A92" s="30"/>
      <c r="B92" s="30"/>
      <c r="C92" s="30"/>
      <c r="D92" s="30"/>
      <c r="E92" s="30"/>
      <c r="F92" s="30"/>
      <c r="G92" s="30"/>
      <c r="H92" s="30"/>
      <c r="I92" s="30"/>
      <c r="J92" s="30"/>
      <c r="K92" s="30"/>
      <c r="L92" s="30"/>
      <c r="M92" s="30"/>
      <c r="N92" s="30"/>
      <c r="O92" s="30"/>
      <c r="P92" s="30"/>
    </row>
    <row r="93" spans="1:16">
      <c r="A93" s="30"/>
      <c r="B93" s="30"/>
      <c r="C93" s="30"/>
      <c r="D93" s="30"/>
      <c r="E93" s="30"/>
      <c r="F93" s="30"/>
      <c r="G93" s="30"/>
      <c r="H93" s="30"/>
      <c r="I93" s="30"/>
      <c r="J93" s="30"/>
      <c r="K93" s="30"/>
      <c r="L93" s="30"/>
      <c r="M93" s="30"/>
      <c r="N93" s="30"/>
      <c r="O93" s="30"/>
      <c r="P93" s="30"/>
    </row>
    <row r="94" spans="1:16">
      <c r="A94" s="30"/>
      <c r="B94" s="30"/>
      <c r="C94" s="30"/>
      <c r="D94" s="30"/>
      <c r="E94" s="30"/>
      <c r="F94" s="30"/>
      <c r="G94" s="30"/>
      <c r="H94" s="30"/>
      <c r="I94" s="30"/>
      <c r="J94" s="30"/>
      <c r="K94" s="30"/>
      <c r="L94" s="30"/>
      <c r="M94" s="30"/>
      <c r="N94" s="30"/>
      <c r="O94" s="30"/>
      <c r="P94" s="30"/>
    </row>
    <row r="95" spans="1:16">
      <c r="A95" s="30"/>
      <c r="B95" s="30"/>
      <c r="C95" s="30"/>
      <c r="D95" s="30"/>
      <c r="E95" s="30"/>
      <c r="F95" s="30"/>
      <c r="G95" s="30"/>
      <c r="H95" s="30"/>
      <c r="I95" s="30"/>
      <c r="J95" s="30"/>
      <c r="K95" s="30"/>
      <c r="L95" s="30"/>
      <c r="M95" s="30"/>
      <c r="N95" s="30"/>
      <c r="O95" s="30"/>
      <c r="P95" s="30"/>
    </row>
    <row r="96" spans="1:16">
      <c r="A96" s="30"/>
      <c r="B96" s="30"/>
      <c r="C96" s="30"/>
      <c r="D96" s="30"/>
      <c r="E96" s="30"/>
      <c r="F96" s="30"/>
      <c r="G96" s="30"/>
      <c r="H96" s="30"/>
      <c r="I96" s="30"/>
      <c r="J96" s="30"/>
      <c r="K96" s="30"/>
      <c r="L96" s="30"/>
      <c r="M96" s="30"/>
      <c r="N96" s="30"/>
      <c r="O96" s="30"/>
      <c r="P96" s="30"/>
    </row>
    <row r="97" spans="1:16">
      <c r="A97" s="30"/>
      <c r="B97" s="30"/>
      <c r="C97" s="30"/>
      <c r="D97" s="30"/>
      <c r="E97" s="30"/>
      <c r="F97" s="30"/>
      <c r="G97" s="30"/>
      <c r="H97" s="30"/>
      <c r="I97" s="30"/>
      <c r="J97" s="30"/>
      <c r="K97" s="30"/>
      <c r="L97" s="30"/>
      <c r="M97" s="30"/>
      <c r="N97" s="30"/>
      <c r="O97" s="30"/>
      <c r="P97" s="30"/>
    </row>
    <row r="98" spans="1:16">
      <c r="A98" s="30"/>
      <c r="B98" s="30"/>
      <c r="C98" s="30"/>
      <c r="D98" s="30"/>
      <c r="E98" s="30"/>
      <c r="F98" s="30"/>
      <c r="G98" s="30"/>
      <c r="H98" s="30"/>
      <c r="I98" s="30"/>
      <c r="J98" s="30"/>
      <c r="K98" s="30"/>
      <c r="L98" s="30"/>
      <c r="M98" s="30"/>
      <c r="N98" s="30"/>
      <c r="O98" s="30"/>
      <c r="P98" s="30"/>
    </row>
    <row r="99" spans="1:16">
      <c r="A99" s="30"/>
      <c r="B99" s="30"/>
      <c r="C99" s="30"/>
      <c r="D99" s="30"/>
      <c r="E99" s="30"/>
      <c r="F99" s="30"/>
      <c r="G99" s="30"/>
      <c r="H99" s="30"/>
      <c r="I99" s="30"/>
      <c r="J99" s="30"/>
      <c r="K99" s="30"/>
      <c r="L99" s="30"/>
      <c r="M99" s="30"/>
      <c r="N99" s="30"/>
      <c r="O99" s="30"/>
      <c r="P99" s="30"/>
    </row>
    <row r="100" spans="1:16">
      <c r="A100" s="30"/>
      <c r="B100" s="30"/>
      <c r="C100" s="30"/>
      <c r="D100" s="30"/>
      <c r="E100" s="30"/>
      <c r="F100" s="30"/>
      <c r="G100" s="30"/>
      <c r="H100" s="30"/>
      <c r="I100" s="30"/>
      <c r="J100" s="30"/>
      <c r="K100" s="30"/>
      <c r="L100" s="30"/>
      <c r="M100" s="30"/>
      <c r="N100" s="30"/>
      <c r="O100" s="30"/>
      <c r="P100" s="30"/>
    </row>
    <row r="101" spans="1:16">
      <c r="A101" s="30"/>
      <c r="B101" s="30"/>
      <c r="C101" s="30"/>
      <c r="D101" s="30"/>
      <c r="E101" s="30"/>
      <c r="F101" s="30"/>
      <c r="G101" s="30"/>
      <c r="H101" s="30"/>
      <c r="I101" s="30"/>
      <c r="J101" s="30"/>
      <c r="K101" s="30"/>
      <c r="L101" s="30"/>
      <c r="M101" s="30"/>
      <c r="N101" s="30"/>
      <c r="O101" s="30"/>
      <c r="P101" s="30"/>
    </row>
    <row r="102" spans="1:16">
      <c r="A102" s="30"/>
      <c r="B102" s="30"/>
      <c r="C102" s="30"/>
      <c r="D102" s="30"/>
      <c r="E102" s="30"/>
      <c r="F102" s="30"/>
      <c r="G102" s="30"/>
      <c r="H102" s="30"/>
      <c r="I102" s="30"/>
      <c r="J102" s="30"/>
      <c r="K102" s="30"/>
      <c r="L102" s="30"/>
      <c r="M102" s="30"/>
      <c r="N102" s="30"/>
      <c r="O102" s="30"/>
      <c r="P102" s="30"/>
    </row>
    <row r="103" spans="1:16">
      <c r="A103" s="30"/>
      <c r="B103" s="30"/>
      <c r="C103" s="30"/>
      <c r="D103" s="30"/>
      <c r="E103" s="30"/>
      <c r="F103" s="30"/>
      <c r="G103" s="30"/>
      <c r="H103" s="30"/>
      <c r="I103" s="30"/>
      <c r="J103" s="30"/>
      <c r="K103" s="30"/>
      <c r="L103" s="30"/>
      <c r="M103" s="30"/>
      <c r="N103" s="30"/>
      <c r="O103" s="30"/>
      <c r="P103" s="30"/>
    </row>
    <row r="104" spans="1:16">
      <c r="A104" s="30"/>
      <c r="B104" s="30"/>
      <c r="C104" s="30"/>
      <c r="D104" s="30"/>
      <c r="E104" s="30"/>
      <c r="F104" s="30"/>
      <c r="G104" s="30"/>
      <c r="H104" s="30"/>
      <c r="I104" s="30"/>
      <c r="J104" s="30"/>
      <c r="K104" s="30"/>
      <c r="L104" s="30"/>
      <c r="M104" s="30"/>
      <c r="N104" s="30"/>
      <c r="O104" s="30"/>
      <c r="P104" s="30"/>
    </row>
    <row r="105" spans="1:16">
      <c r="A105" s="30"/>
      <c r="B105" s="30"/>
      <c r="C105" s="30"/>
      <c r="D105" s="30"/>
      <c r="E105" s="30"/>
      <c r="F105" s="30"/>
      <c r="G105" s="30"/>
      <c r="H105" s="30"/>
      <c r="I105" s="30"/>
      <c r="J105" s="30"/>
      <c r="K105" s="30"/>
      <c r="L105" s="30"/>
      <c r="M105" s="30"/>
      <c r="N105" s="30"/>
      <c r="O105" s="30"/>
      <c r="P105" s="30"/>
    </row>
    <row r="106" spans="1:16">
      <c r="A106" s="30"/>
      <c r="B106" s="30"/>
      <c r="C106" s="30"/>
      <c r="D106" s="30"/>
      <c r="E106" s="30"/>
      <c r="F106" s="30"/>
      <c r="G106" s="30"/>
      <c r="H106" s="30"/>
      <c r="I106" s="30"/>
      <c r="J106" s="30"/>
      <c r="K106" s="30"/>
      <c r="L106" s="30"/>
      <c r="M106" s="30"/>
      <c r="N106" s="30"/>
      <c r="O106" s="30"/>
      <c r="P106" s="30"/>
    </row>
    <row r="107" spans="1:16">
      <c r="A107" s="30"/>
      <c r="B107" s="30"/>
      <c r="C107" s="30"/>
      <c r="D107" s="30"/>
      <c r="E107" s="30"/>
      <c r="F107" s="30"/>
      <c r="G107" s="30"/>
      <c r="H107" s="30"/>
      <c r="I107" s="30"/>
      <c r="J107" s="30"/>
      <c r="K107" s="30"/>
      <c r="L107" s="30"/>
      <c r="M107" s="30"/>
      <c r="N107" s="30"/>
      <c r="O107" s="30"/>
      <c r="P107" s="30"/>
    </row>
    <row r="108" spans="1:16">
      <c r="A108" s="30"/>
      <c r="B108" s="30"/>
      <c r="C108" s="30"/>
      <c r="D108" s="30"/>
      <c r="E108" s="30"/>
      <c r="F108" s="30"/>
      <c r="G108" s="30"/>
      <c r="H108" s="30"/>
      <c r="I108" s="30"/>
      <c r="J108" s="30"/>
      <c r="K108" s="30"/>
      <c r="L108" s="30"/>
      <c r="M108" s="30"/>
      <c r="N108" s="30"/>
      <c r="O108" s="30"/>
      <c r="P108" s="30"/>
    </row>
    <row r="109" spans="1:16">
      <c r="A109" s="30"/>
      <c r="B109" s="30"/>
      <c r="C109" s="30"/>
      <c r="D109" s="30"/>
      <c r="E109" s="30"/>
      <c r="F109" s="30"/>
      <c r="G109" s="30"/>
      <c r="H109" s="30"/>
      <c r="I109" s="30"/>
      <c r="J109" s="30"/>
      <c r="K109" s="30"/>
      <c r="L109" s="30"/>
      <c r="M109" s="30"/>
      <c r="N109" s="30"/>
      <c r="O109" s="30"/>
      <c r="P109" s="30"/>
    </row>
    <row r="110" spans="1:16">
      <c r="A110" s="30"/>
      <c r="B110" s="30"/>
      <c r="C110" s="30"/>
      <c r="D110" s="30"/>
      <c r="E110" s="30"/>
      <c r="F110" s="30"/>
      <c r="G110" s="30"/>
      <c r="H110" s="30"/>
      <c r="I110" s="30"/>
      <c r="J110" s="30"/>
      <c r="K110" s="30"/>
      <c r="L110" s="30"/>
      <c r="M110" s="30"/>
      <c r="N110" s="30"/>
      <c r="O110" s="30"/>
      <c r="P110" s="30"/>
    </row>
    <row r="111" spans="1:16">
      <c r="A111" s="30"/>
      <c r="B111" s="30"/>
      <c r="C111" s="30"/>
      <c r="D111" s="30"/>
      <c r="E111" s="30"/>
      <c r="F111" s="30"/>
      <c r="G111" s="30"/>
      <c r="H111" s="30"/>
      <c r="I111" s="30"/>
      <c r="J111" s="30"/>
      <c r="K111" s="30"/>
      <c r="L111" s="30"/>
      <c r="M111" s="30"/>
      <c r="N111" s="30"/>
      <c r="O111" s="30"/>
      <c r="P111" s="30"/>
    </row>
    <row r="112" spans="1:16">
      <c r="A112" s="30"/>
      <c r="B112" s="30"/>
      <c r="C112" s="30"/>
      <c r="D112" s="30"/>
      <c r="E112" s="30"/>
      <c r="F112" s="30"/>
      <c r="G112" s="30"/>
      <c r="H112" s="30"/>
      <c r="I112" s="30"/>
      <c r="J112" s="30"/>
      <c r="K112" s="30"/>
      <c r="L112" s="30"/>
      <c r="M112" s="30"/>
      <c r="N112" s="30"/>
      <c r="O112" s="30"/>
      <c r="P112" s="30"/>
    </row>
    <row r="113" spans="1:16">
      <c r="A113" s="30"/>
      <c r="B113" s="30"/>
      <c r="C113" s="30"/>
      <c r="D113" s="30"/>
      <c r="E113" s="30"/>
      <c r="F113" s="30"/>
      <c r="G113" s="30"/>
      <c r="H113" s="30"/>
      <c r="I113" s="30"/>
      <c r="J113" s="30"/>
      <c r="K113" s="30"/>
      <c r="L113" s="30"/>
      <c r="M113" s="30"/>
      <c r="N113" s="30"/>
      <c r="O113" s="30"/>
      <c r="P113" s="30"/>
    </row>
    <row r="114" spans="1:16">
      <c r="A114" s="30"/>
      <c r="B114" s="30"/>
      <c r="C114" s="30"/>
      <c r="D114" s="30"/>
      <c r="E114" s="30"/>
      <c r="F114" s="30"/>
      <c r="G114" s="30"/>
      <c r="H114" s="30"/>
      <c r="I114" s="30"/>
      <c r="J114" s="30"/>
      <c r="K114" s="30"/>
      <c r="L114" s="30"/>
      <c r="M114" s="30"/>
      <c r="N114" s="30"/>
      <c r="O114" s="30"/>
      <c r="P114" s="30"/>
    </row>
    <row r="115" spans="1:16">
      <c r="A115" s="30"/>
      <c r="B115" s="30"/>
      <c r="C115" s="30"/>
      <c r="D115" s="30"/>
      <c r="E115" s="30"/>
      <c r="F115" s="30"/>
      <c r="G115" s="30"/>
      <c r="H115" s="30"/>
      <c r="I115" s="30"/>
      <c r="J115" s="30"/>
      <c r="K115" s="30"/>
      <c r="L115" s="30"/>
      <c r="M115" s="30"/>
      <c r="N115" s="30"/>
      <c r="O115" s="30"/>
      <c r="P115" s="30"/>
    </row>
    <row r="116" spans="1:16">
      <c r="A116" s="30"/>
      <c r="B116" s="30"/>
      <c r="C116" s="30"/>
      <c r="D116" s="30"/>
      <c r="E116" s="30"/>
      <c r="F116" s="30"/>
      <c r="G116" s="30"/>
      <c r="H116" s="30"/>
      <c r="I116" s="30"/>
      <c r="J116" s="30"/>
      <c r="K116" s="30"/>
      <c r="L116" s="30"/>
      <c r="M116" s="30"/>
      <c r="N116" s="30"/>
      <c r="O116" s="30"/>
      <c r="P116" s="30"/>
    </row>
    <row r="117" spans="1:16">
      <c r="A117" s="30"/>
      <c r="B117" s="30"/>
      <c r="C117" s="30"/>
      <c r="D117" s="30"/>
      <c r="E117" s="30"/>
      <c r="F117" s="30"/>
      <c r="G117" s="30"/>
      <c r="H117" s="30"/>
      <c r="I117" s="30"/>
      <c r="J117" s="30"/>
      <c r="K117" s="30"/>
      <c r="L117" s="30"/>
      <c r="M117" s="30"/>
      <c r="N117" s="30"/>
      <c r="O117" s="30"/>
      <c r="P117" s="30"/>
    </row>
    <row r="118" spans="1:16">
      <c r="A118" s="30"/>
      <c r="B118" s="30"/>
      <c r="C118" s="30"/>
      <c r="D118" s="30"/>
      <c r="E118" s="30"/>
      <c r="F118" s="30"/>
      <c r="G118" s="30"/>
      <c r="H118" s="30"/>
      <c r="I118" s="30"/>
      <c r="J118" s="30"/>
      <c r="K118" s="30"/>
      <c r="L118" s="30"/>
      <c r="M118" s="30"/>
      <c r="N118" s="30"/>
      <c r="O118" s="30"/>
      <c r="P118" s="30"/>
    </row>
    <row r="119" spans="1:16">
      <c r="A119" s="30"/>
      <c r="B119" s="30"/>
      <c r="C119" s="30"/>
      <c r="D119" s="30"/>
      <c r="E119" s="30"/>
      <c r="F119" s="30"/>
      <c r="G119" s="30"/>
      <c r="H119" s="30"/>
      <c r="I119" s="30"/>
      <c r="J119" s="30"/>
      <c r="K119" s="30"/>
      <c r="L119" s="30"/>
      <c r="M119" s="30"/>
      <c r="N119" s="30"/>
      <c r="O119" s="30"/>
      <c r="P119" s="30"/>
    </row>
    <row r="120" spans="1:16">
      <c r="A120" s="30"/>
      <c r="B120" s="30"/>
      <c r="C120" s="30"/>
      <c r="D120" s="30"/>
      <c r="E120" s="30"/>
      <c r="F120" s="30"/>
      <c r="G120" s="30"/>
      <c r="H120" s="30"/>
      <c r="I120" s="30"/>
      <c r="J120" s="30"/>
      <c r="K120" s="30"/>
      <c r="L120" s="30"/>
      <c r="M120" s="30"/>
      <c r="N120" s="30"/>
      <c r="O120" s="30"/>
      <c r="P120" s="30"/>
    </row>
    <row r="121" spans="1:16">
      <c r="A121" s="30"/>
      <c r="B121" s="30"/>
      <c r="C121" s="30"/>
      <c r="D121" s="30"/>
      <c r="E121" s="30"/>
      <c r="F121" s="30"/>
      <c r="G121" s="30"/>
      <c r="H121" s="30"/>
      <c r="I121" s="30"/>
      <c r="J121" s="30"/>
      <c r="K121" s="30"/>
      <c r="L121" s="30"/>
      <c r="M121" s="30"/>
      <c r="N121" s="30"/>
      <c r="O121" s="30"/>
      <c r="P121" s="30"/>
    </row>
    <row r="122" spans="1:16">
      <c r="A122" s="30"/>
      <c r="B122" s="30"/>
      <c r="C122" s="30"/>
      <c r="D122" s="30"/>
      <c r="E122" s="30"/>
      <c r="F122" s="30"/>
      <c r="G122" s="30"/>
      <c r="H122" s="30"/>
      <c r="I122" s="30"/>
      <c r="J122" s="30"/>
      <c r="K122" s="30"/>
      <c r="L122" s="30"/>
      <c r="M122" s="30"/>
      <c r="N122" s="30"/>
      <c r="O122" s="30"/>
      <c r="P122" s="30"/>
    </row>
    <row r="123" spans="1:16">
      <c r="A123" s="30"/>
      <c r="B123" s="30"/>
      <c r="C123" s="30"/>
      <c r="D123" s="30"/>
      <c r="E123" s="30"/>
      <c r="F123" s="30"/>
      <c r="G123" s="30"/>
      <c r="H123" s="30"/>
      <c r="I123" s="30"/>
      <c r="J123" s="30"/>
      <c r="K123" s="30"/>
      <c r="L123" s="30"/>
      <c r="M123" s="30"/>
      <c r="N123" s="30"/>
      <c r="O123" s="30"/>
      <c r="P123" s="30"/>
    </row>
    <row r="124" spans="1:16">
      <c r="A124" s="30"/>
      <c r="B124" s="30"/>
      <c r="C124" s="30"/>
      <c r="D124" s="30"/>
      <c r="E124" s="30"/>
      <c r="F124" s="30"/>
      <c r="G124" s="30"/>
      <c r="H124" s="30"/>
      <c r="I124" s="30"/>
      <c r="J124" s="30"/>
      <c r="K124" s="30"/>
      <c r="L124" s="30"/>
      <c r="M124" s="30"/>
      <c r="N124" s="30"/>
      <c r="O124" s="30"/>
      <c r="P124" s="30"/>
    </row>
    <row r="125" spans="1:16">
      <c r="A125" s="30"/>
      <c r="B125" s="30"/>
      <c r="C125" s="30"/>
      <c r="D125" s="30"/>
      <c r="E125" s="30"/>
      <c r="F125" s="30"/>
      <c r="G125" s="30"/>
      <c r="H125" s="30"/>
      <c r="I125" s="30"/>
      <c r="J125" s="30"/>
      <c r="K125" s="30"/>
      <c r="L125" s="30"/>
      <c r="M125" s="30"/>
      <c r="N125" s="30"/>
      <c r="O125" s="30"/>
      <c r="P125" s="30"/>
    </row>
    <row r="126" spans="1:16">
      <c r="A126" s="30"/>
      <c r="B126" s="30"/>
      <c r="C126" s="30"/>
      <c r="D126" s="30"/>
      <c r="E126" s="30"/>
      <c r="F126" s="30"/>
      <c r="G126" s="30"/>
      <c r="H126" s="30"/>
      <c r="I126" s="30"/>
      <c r="J126" s="30"/>
      <c r="K126" s="30"/>
      <c r="L126" s="30"/>
      <c r="M126" s="30"/>
      <c r="N126" s="30"/>
      <c r="O126" s="30"/>
      <c r="P126" s="30"/>
    </row>
    <row r="127" spans="1:16">
      <c r="A127" s="30"/>
      <c r="B127" s="30"/>
      <c r="C127" s="30"/>
      <c r="D127" s="30"/>
      <c r="E127" s="30"/>
      <c r="F127" s="30"/>
      <c r="G127" s="30"/>
      <c r="H127" s="30"/>
      <c r="I127" s="30"/>
      <c r="J127" s="30"/>
      <c r="K127" s="30"/>
      <c r="L127" s="30"/>
      <c r="M127" s="30"/>
      <c r="N127" s="30"/>
      <c r="O127" s="30"/>
      <c r="P127" s="30"/>
    </row>
    <row r="128" spans="1:16">
      <c r="A128" s="30"/>
      <c r="B128" s="30"/>
      <c r="C128" s="30"/>
      <c r="D128" s="30"/>
      <c r="E128" s="30"/>
      <c r="F128" s="30"/>
      <c r="G128" s="30"/>
      <c r="H128" s="30"/>
      <c r="I128" s="30"/>
      <c r="J128" s="30"/>
      <c r="K128" s="30"/>
      <c r="L128" s="30"/>
      <c r="M128" s="30"/>
      <c r="N128" s="30"/>
      <c r="O128" s="30"/>
      <c r="P128" s="30"/>
    </row>
    <row r="129" spans="1:16">
      <c r="A129" s="30"/>
      <c r="B129" s="30"/>
      <c r="C129" s="30"/>
      <c r="D129" s="30"/>
      <c r="E129" s="30"/>
      <c r="F129" s="30"/>
      <c r="G129" s="30"/>
      <c r="H129" s="30"/>
      <c r="I129" s="30"/>
      <c r="J129" s="30"/>
      <c r="K129" s="30"/>
      <c r="L129" s="30"/>
      <c r="M129" s="30"/>
      <c r="N129" s="30"/>
      <c r="O129" s="30"/>
      <c r="P129" s="30"/>
    </row>
    <row r="130" spans="1:16">
      <c r="A130" s="30"/>
      <c r="B130" s="30"/>
      <c r="C130" s="30"/>
      <c r="D130" s="30"/>
      <c r="E130" s="30"/>
      <c r="F130" s="30"/>
      <c r="G130" s="30"/>
      <c r="H130" s="30"/>
      <c r="I130" s="30"/>
      <c r="J130" s="30"/>
      <c r="K130" s="30"/>
      <c r="L130" s="30"/>
      <c r="M130" s="30"/>
      <c r="N130" s="30"/>
      <c r="O130" s="30"/>
      <c r="P130" s="30"/>
    </row>
    <row r="131" spans="1:16">
      <c r="A131" s="30"/>
      <c r="B131" s="30"/>
      <c r="C131" s="30"/>
      <c r="D131" s="30"/>
      <c r="E131" s="30"/>
      <c r="F131" s="30"/>
      <c r="G131" s="30"/>
      <c r="H131" s="30"/>
      <c r="I131" s="30"/>
      <c r="J131" s="30"/>
      <c r="K131" s="30"/>
      <c r="L131" s="30"/>
      <c r="M131" s="30"/>
      <c r="N131" s="30"/>
      <c r="O131" s="30"/>
      <c r="P131" s="30"/>
    </row>
    <row r="132" spans="1:16">
      <c r="A132" s="30"/>
      <c r="B132" s="30"/>
      <c r="C132" s="30"/>
      <c r="D132" s="30"/>
      <c r="E132" s="30"/>
      <c r="F132" s="30"/>
      <c r="G132" s="30"/>
      <c r="H132" s="30"/>
      <c r="I132" s="30"/>
      <c r="J132" s="30"/>
      <c r="K132" s="30"/>
      <c r="L132" s="30"/>
      <c r="M132" s="30"/>
      <c r="N132" s="30"/>
      <c r="O132" s="30"/>
      <c r="P132" s="30"/>
    </row>
    <row r="133" spans="1:16">
      <c r="A133" s="30"/>
      <c r="B133" s="30"/>
      <c r="C133" s="30"/>
      <c r="D133" s="30"/>
      <c r="E133" s="30"/>
      <c r="F133" s="30"/>
      <c r="G133" s="30"/>
      <c r="H133" s="30"/>
      <c r="I133" s="30"/>
      <c r="J133" s="30"/>
      <c r="K133" s="30"/>
      <c r="L133" s="30"/>
      <c r="M133" s="30"/>
      <c r="N133" s="30"/>
      <c r="O133" s="30"/>
      <c r="P133" s="30"/>
    </row>
    <row r="134" spans="1:16">
      <c r="A134" s="30"/>
      <c r="B134" s="30"/>
      <c r="C134" s="30"/>
      <c r="D134" s="30"/>
      <c r="E134" s="30"/>
      <c r="F134" s="30"/>
      <c r="G134" s="30"/>
      <c r="H134" s="30"/>
      <c r="I134" s="30"/>
      <c r="J134" s="30"/>
      <c r="K134" s="30"/>
      <c r="L134" s="30"/>
      <c r="M134" s="30"/>
      <c r="N134" s="30"/>
      <c r="O134" s="30"/>
      <c r="P134" s="30"/>
    </row>
    <row r="135" spans="1:16">
      <c r="A135" s="30"/>
      <c r="B135" s="30"/>
      <c r="C135" s="30"/>
      <c r="D135" s="30"/>
      <c r="E135" s="30"/>
      <c r="F135" s="30"/>
      <c r="G135" s="30"/>
      <c r="H135" s="30"/>
      <c r="I135" s="30"/>
      <c r="J135" s="30"/>
      <c r="K135" s="30"/>
      <c r="L135" s="30"/>
      <c r="M135" s="30"/>
      <c r="N135" s="30"/>
      <c r="O135" s="30"/>
      <c r="P135" s="30"/>
    </row>
    <row r="136" spans="1:16">
      <c r="A136" s="30"/>
      <c r="B136" s="30"/>
      <c r="C136" s="30"/>
      <c r="D136" s="30"/>
      <c r="E136" s="30"/>
      <c r="F136" s="30"/>
      <c r="G136" s="30"/>
      <c r="H136" s="30"/>
      <c r="I136" s="30"/>
      <c r="J136" s="30"/>
      <c r="K136" s="30"/>
      <c r="L136" s="30"/>
      <c r="M136" s="30"/>
      <c r="N136" s="30"/>
      <c r="O136" s="30"/>
      <c r="P136" s="30"/>
    </row>
    <row r="137" spans="1:16">
      <c r="A137" s="30"/>
      <c r="B137" s="30"/>
      <c r="C137" s="30"/>
      <c r="D137" s="30"/>
      <c r="E137" s="30"/>
      <c r="F137" s="30"/>
      <c r="G137" s="30"/>
      <c r="H137" s="30"/>
      <c r="I137" s="30"/>
      <c r="J137" s="30"/>
      <c r="K137" s="30"/>
      <c r="L137" s="30"/>
      <c r="M137" s="30"/>
      <c r="N137" s="30"/>
      <c r="O137" s="30"/>
      <c r="P137" s="30"/>
    </row>
    <row r="138" spans="1:16">
      <c r="A138" s="30"/>
      <c r="B138" s="30"/>
      <c r="C138" s="30"/>
      <c r="D138" s="30"/>
      <c r="E138" s="30"/>
      <c r="F138" s="30"/>
      <c r="G138" s="30"/>
      <c r="H138" s="30"/>
      <c r="I138" s="30"/>
      <c r="J138" s="30"/>
      <c r="K138" s="30"/>
      <c r="L138" s="30"/>
      <c r="M138" s="30"/>
      <c r="N138" s="30"/>
      <c r="O138" s="30"/>
      <c r="P138" s="30"/>
    </row>
    <row r="139" spans="1:16">
      <c r="A139" s="30"/>
      <c r="B139" s="30"/>
      <c r="C139" s="30"/>
      <c r="D139" s="30"/>
      <c r="E139" s="30"/>
      <c r="F139" s="30"/>
      <c r="G139" s="30"/>
      <c r="H139" s="30"/>
      <c r="I139" s="30"/>
      <c r="J139" s="30"/>
      <c r="K139" s="30"/>
      <c r="L139" s="30"/>
      <c r="M139" s="30"/>
      <c r="N139" s="30"/>
      <c r="O139" s="30"/>
      <c r="P139" s="30"/>
    </row>
    <row r="140" spans="1:16">
      <c r="A140" s="30"/>
      <c r="B140" s="30"/>
      <c r="C140" s="30"/>
      <c r="D140" s="30"/>
      <c r="E140" s="30"/>
      <c r="F140" s="30"/>
      <c r="G140" s="30"/>
      <c r="H140" s="30"/>
      <c r="I140" s="30"/>
      <c r="J140" s="30"/>
      <c r="K140" s="30"/>
      <c r="L140" s="30"/>
      <c r="M140" s="30"/>
      <c r="N140" s="30"/>
      <c r="O140" s="30"/>
      <c r="P140" s="30"/>
    </row>
    <row r="141" spans="1:16">
      <c r="A141" s="30"/>
      <c r="B141" s="30"/>
      <c r="C141" s="30"/>
      <c r="D141" s="30"/>
      <c r="E141" s="30"/>
      <c r="F141" s="30"/>
      <c r="G141" s="30"/>
      <c r="H141" s="30"/>
      <c r="I141" s="30"/>
      <c r="J141" s="30"/>
      <c r="K141" s="30"/>
      <c r="L141" s="30"/>
      <c r="M141" s="30"/>
      <c r="N141" s="30"/>
      <c r="O141" s="30"/>
      <c r="P141" s="30"/>
    </row>
    <row r="142" spans="1:16">
      <c r="A142" s="30"/>
      <c r="B142" s="30"/>
      <c r="C142" s="30"/>
      <c r="D142" s="30"/>
      <c r="E142" s="30"/>
      <c r="F142" s="30"/>
      <c r="G142" s="30"/>
      <c r="H142" s="30"/>
      <c r="I142" s="30"/>
      <c r="J142" s="30"/>
      <c r="K142" s="30"/>
      <c r="L142" s="30"/>
      <c r="M142" s="30"/>
      <c r="N142" s="30"/>
      <c r="O142" s="30"/>
      <c r="P142" s="30"/>
    </row>
    <row r="143" spans="1:16">
      <c r="A143" s="30"/>
      <c r="B143" s="30"/>
      <c r="C143" s="30"/>
      <c r="D143" s="30"/>
      <c r="E143" s="30"/>
      <c r="F143" s="30"/>
      <c r="G143" s="30"/>
      <c r="H143" s="30"/>
      <c r="I143" s="30"/>
      <c r="J143" s="30"/>
      <c r="K143" s="30"/>
      <c r="L143" s="30"/>
      <c r="M143" s="30"/>
      <c r="N143" s="30"/>
      <c r="O143" s="30"/>
      <c r="P143" s="30"/>
    </row>
    <row r="144" spans="1:16">
      <c r="A144" s="30"/>
      <c r="B144" s="30"/>
      <c r="C144" s="30"/>
      <c r="D144" s="30"/>
      <c r="E144" s="30"/>
      <c r="F144" s="30"/>
      <c r="G144" s="30"/>
      <c r="H144" s="30"/>
      <c r="I144" s="30"/>
      <c r="J144" s="30"/>
      <c r="K144" s="30"/>
      <c r="L144" s="30"/>
      <c r="M144" s="30"/>
      <c r="N144" s="30"/>
      <c r="O144" s="30"/>
      <c r="P144" s="30"/>
    </row>
    <row r="145" spans="1:16">
      <c r="A145" s="30"/>
      <c r="B145" s="30"/>
      <c r="C145" s="30"/>
      <c r="D145" s="30"/>
      <c r="E145" s="30"/>
      <c r="F145" s="30"/>
      <c r="G145" s="30"/>
      <c r="H145" s="30"/>
      <c r="I145" s="30"/>
      <c r="J145" s="30"/>
      <c r="K145" s="30"/>
      <c r="L145" s="30"/>
      <c r="M145" s="30"/>
      <c r="N145" s="30"/>
      <c r="O145" s="30"/>
      <c r="P145" s="30"/>
    </row>
    <row r="146" spans="1:16">
      <c r="A146" s="30"/>
      <c r="B146" s="30"/>
      <c r="C146" s="30"/>
      <c r="D146" s="30"/>
      <c r="E146" s="30"/>
      <c r="F146" s="30"/>
      <c r="G146" s="30"/>
      <c r="H146" s="30"/>
      <c r="I146" s="30"/>
      <c r="J146" s="30"/>
      <c r="K146" s="30"/>
      <c r="L146" s="30"/>
      <c r="M146" s="30"/>
      <c r="N146" s="30"/>
      <c r="O146" s="30"/>
      <c r="P146" s="30"/>
    </row>
    <row r="147" spans="1:16">
      <c r="A147" s="30"/>
      <c r="B147" s="30"/>
      <c r="C147" s="30"/>
      <c r="D147" s="30"/>
      <c r="E147" s="30"/>
      <c r="F147" s="30"/>
      <c r="G147" s="30"/>
      <c r="H147" s="30"/>
      <c r="I147" s="30"/>
      <c r="J147" s="30"/>
      <c r="K147" s="30"/>
      <c r="L147" s="30"/>
      <c r="M147" s="30"/>
      <c r="N147" s="30"/>
      <c r="O147" s="30"/>
      <c r="P147" s="30"/>
    </row>
    <row r="148" spans="1:16">
      <c r="A148" s="30"/>
      <c r="B148" s="30"/>
      <c r="C148" s="30"/>
      <c r="D148" s="30"/>
      <c r="E148" s="30"/>
      <c r="F148" s="30"/>
      <c r="G148" s="30"/>
      <c r="H148" s="30"/>
      <c r="I148" s="30"/>
      <c r="J148" s="30"/>
      <c r="K148" s="30"/>
      <c r="L148" s="30"/>
      <c r="M148" s="30"/>
      <c r="N148" s="30"/>
      <c r="O148" s="30"/>
      <c r="P148" s="30"/>
    </row>
    <row r="149" spans="1:16">
      <c r="A149" s="30"/>
      <c r="B149" s="30"/>
      <c r="C149" s="30"/>
      <c r="D149" s="30"/>
      <c r="E149" s="30"/>
      <c r="F149" s="30"/>
      <c r="G149" s="30"/>
      <c r="H149" s="30"/>
      <c r="I149" s="30"/>
      <c r="J149" s="30"/>
      <c r="K149" s="30"/>
      <c r="L149" s="30"/>
      <c r="M149" s="30"/>
      <c r="N149" s="30"/>
      <c r="O149" s="30"/>
      <c r="P149" s="30"/>
    </row>
    <row r="150" spans="1:16">
      <c r="A150" s="30"/>
      <c r="B150" s="30"/>
      <c r="C150" s="30"/>
      <c r="D150" s="30"/>
      <c r="E150" s="30"/>
      <c r="F150" s="30"/>
      <c r="G150" s="30"/>
      <c r="H150" s="30"/>
      <c r="I150" s="30"/>
      <c r="J150" s="30"/>
      <c r="K150" s="30"/>
      <c r="L150" s="30"/>
      <c r="M150" s="30"/>
      <c r="N150" s="30"/>
      <c r="O150" s="30"/>
      <c r="P150" s="30"/>
    </row>
    <row r="151" spans="1:16">
      <c r="A151" s="30"/>
      <c r="B151" s="30"/>
      <c r="C151" s="30"/>
      <c r="D151" s="30"/>
      <c r="E151" s="30"/>
      <c r="F151" s="30"/>
      <c r="G151" s="30"/>
      <c r="H151" s="30"/>
      <c r="I151" s="30"/>
      <c r="J151" s="30"/>
      <c r="K151" s="30"/>
      <c r="L151" s="30"/>
      <c r="M151" s="30"/>
      <c r="N151" s="30"/>
      <c r="O151" s="30"/>
      <c r="P151" s="30"/>
    </row>
    <row r="152" spans="1:16">
      <c r="A152" s="30"/>
      <c r="B152" s="30"/>
      <c r="C152" s="30"/>
      <c r="D152" s="30"/>
      <c r="E152" s="30"/>
      <c r="F152" s="30"/>
      <c r="G152" s="30"/>
      <c r="H152" s="30"/>
      <c r="I152" s="30"/>
      <c r="J152" s="30"/>
      <c r="K152" s="30"/>
      <c r="L152" s="30"/>
      <c r="M152" s="30"/>
      <c r="N152" s="30"/>
      <c r="O152" s="30"/>
      <c r="P152" s="30"/>
    </row>
    <row r="153" spans="1:16">
      <c r="A153" s="30"/>
      <c r="B153" s="30"/>
      <c r="C153" s="30"/>
      <c r="D153" s="30"/>
      <c r="E153" s="30"/>
      <c r="F153" s="30"/>
      <c r="G153" s="30"/>
      <c r="H153" s="30"/>
      <c r="I153" s="30"/>
      <c r="J153" s="30"/>
      <c r="K153" s="30"/>
      <c r="L153" s="30"/>
      <c r="M153" s="30"/>
      <c r="N153" s="30"/>
      <c r="O153" s="30"/>
      <c r="P153" s="30"/>
    </row>
    <row r="154" spans="1:16">
      <c r="A154" s="30"/>
      <c r="B154" s="30"/>
      <c r="C154" s="30"/>
      <c r="D154" s="30"/>
      <c r="E154" s="30"/>
      <c r="F154" s="30"/>
      <c r="G154" s="30"/>
      <c r="H154" s="30"/>
      <c r="I154" s="30"/>
      <c r="J154" s="30"/>
      <c r="K154" s="30"/>
      <c r="L154" s="30"/>
      <c r="M154" s="30"/>
      <c r="N154" s="30"/>
      <c r="O154" s="30"/>
      <c r="P154" s="30"/>
    </row>
    <row r="155" spans="1:16">
      <c r="A155" s="30"/>
      <c r="B155" s="30"/>
      <c r="C155" s="30"/>
      <c r="D155" s="30"/>
      <c r="E155" s="30"/>
      <c r="F155" s="30"/>
      <c r="G155" s="30"/>
      <c r="H155" s="30"/>
      <c r="I155" s="30"/>
      <c r="J155" s="30"/>
      <c r="K155" s="30"/>
      <c r="L155" s="30"/>
      <c r="M155" s="30"/>
      <c r="N155" s="30"/>
      <c r="O155" s="30"/>
      <c r="P155" s="30"/>
    </row>
    <row r="156" spans="1:16">
      <c r="A156" s="30"/>
      <c r="B156" s="30"/>
      <c r="C156" s="30"/>
      <c r="D156" s="30"/>
      <c r="E156" s="30"/>
      <c r="F156" s="30"/>
      <c r="G156" s="30"/>
      <c r="H156" s="30"/>
      <c r="I156" s="30"/>
      <c r="J156" s="30"/>
      <c r="K156" s="30"/>
      <c r="L156" s="30"/>
      <c r="M156" s="30"/>
      <c r="N156" s="30"/>
      <c r="O156" s="30"/>
      <c r="P156" s="30"/>
    </row>
    <row r="157" spans="1:16">
      <c r="A157" s="30"/>
      <c r="B157" s="30"/>
      <c r="C157" s="30"/>
      <c r="D157" s="30"/>
      <c r="E157" s="30"/>
      <c r="F157" s="30"/>
      <c r="G157" s="30"/>
      <c r="H157" s="30"/>
      <c r="I157" s="30"/>
      <c r="J157" s="30"/>
      <c r="K157" s="30"/>
      <c r="L157" s="30"/>
      <c r="M157" s="30"/>
      <c r="N157" s="30"/>
      <c r="O157" s="30"/>
      <c r="P157" s="30"/>
    </row>
    <row r="158" spans="1:16">
      <c r="A158" s="30"/>
      <c r="B158" s="30"/>
      <c r="C158" s="30"/>
      <c r="D158" s="30"/>
      <c r="E158" s="30"/>
      <c r="F158" s="30"/>
      <c r="G158" s="30"/>
      <c r="H158" s="30"/>
      <c r="I158" s="30"/>
      <c r="J158" s="30"/>
      <c r="K158" s="30"/>
      <c r="L158" s="30"/>
      <c r="M158" s="30"/>
      <c r="N158" s="30"/>
      <c r="O158" s="30"/>
      <c r="P158" s="30"/>
    </row>
    <row r="159" spans="1:16">
      <c r="A159" s="30"/>
      <c r="B159" s="30"/>
      <c r="C159" s="30"/>
      <c r="D159" s="30"/>
      <c r="E159" s="30"/>
      <c r="F159" s="30"/>
      <c r="G159" s="30"/>
      <c r="H159" s="30"/>
      <c r="I159" s="30"/>
      <c r="J159" s="30"/>
      <c r="K159" s="30"/>
      <c r="L159" s="30"/>
      <c r="M159" s="30"/>
      <c r="N159" s="30"/>
      <c r="O159" s="30"/>
      <c r="P159" s="30"/>
    </row>
    <row r="160" spans="1:16">
      <c r="A160" s="30"/>
      <c r="B160" s="30"/>
      <c r="C160" s="30"/>
      <c r="D160" s="30"/>
      <c r="E160" s="30"/>
      <c r="F160" s="30"/>
      <c r="G160" s="30"/>
      <c r="H160" s="30"/>
      <c r="I160" s="30"/>
      <c r="J160" s="30"/>
      <c r="K160" s="30"/>
      <c r="L160" s="30"/>
      <c r="M160" s="30"/>
      <c r="N160" s="30"/>
      <c r="O160" s="30"/>
      <c r="P160" s="30"/>
    </row>
    <row r="161" spans="1:16">
      <c r="A161" s="30"/>
      <c r="B161" s="30"/>
      <c r="C161" s="30"/>
      <c r="D161" s="30"/>
      <c r="E161" s="30"/>
      <c r="F161" s="30"/>
      <c r="G161" s="30"/>
      <c r="H161" s="30"/>
      <c r="I161" s="30"/>
      <c r="J161" s="30"/>
      <c r="K161" s="30"/>
      <c r="L161" s="30"/>
      <c r="M161" s="30"/>
      <c r="N161" s="30"/>
      <c r="O161" s="30"/>
      <c r="P161" s="30"/>
    </row>
    <row r="162" spans="1:16">
      <c r="A162" s="30"/>
      <c r="B162" s="30"/>
      <c r="C162" s="30"/>
      <c r="D162" s="30"/>
      <c r="E162" s="30"/>
      <c r="F162" s="30"/>
      <c r="G162" s="30"/>
      <c r="H162" s="30"/>
      <c r="I162" s="30"/>
      <c r="J162" s="30"/>
      <c r="K162" s="30"/>
      <c r="L162" s="30"/>
      <c r="M162" s="30"/>
      <c r="N162" s="30"/>
      <c r="O162" s="30"/>
      <c r="P162" s="30"/>
    </row>
    <row r="163" spans="1:16">
      <c r="A163" s="30"/>
      <c r="B163" s="30"/>
      <c r="C163" s="30"/>
      <c r="D163" s="30"/>
      <c r="E163" s="30"/>
      <c r="F163" s="30"/>
      <c r="G163" s="30"/>
      <c r="H163" s="30"/>
      <c r="I163" s="30"/>
      <c r="J163" s="30"/>
      <c r="K163" s="30"/>
      <c r="L163" s="30"/>
      <c r="M163" s="30"/>
      <c r="N163" s="30"/>
      <c r="O163" s="30"/>
      <c r="P163" s="30"/>
    </row>
    <row r="164" spans="1:16">
      <c r="A164" s="30"/>
      <c r="B164" s="30"/>
      <c r="C164" s="30"/>
      <c r="D164" s="30"/>
      <c r="E164" s="30"/>
      <c r="F164" s="30"/>
      <c r="G164" s="30"/>
      <c r="H164" s="30"/>
      <c r="I164" s="30"/>
      <c r="J164" s="30"/>
      <c r="K164" s="30"/>
      <c r="L164" s="30"/>
      <c r="M164" s="30"/>
      <c r="N164" s="30"/>
      <c r="O164" s="30"/>
      <c r="P164" s="30"/>
    </row>
    <row r="165" spans="1:16">
      <c r="A165" s="30"/>
      <c r="B165" s="30"/>
      <c r="C165" s="30"/>
      <c r="D165" s="30"/>
      <c r="E165" s="30"/>
      <c r="F165" s="30"/>
      <c r="G165" s="30"/>
      <c r="H165" s="30"/>
      <c r="I165" s="30"/>
      <c r="J165" s="30"/>
      <c r="K165" s="30"/>
      <c r="L165" s="30"/>
      <c r="M165" s="30"/>
      <c r="N165" s="30"/>
      <c r="O165" s="30"/>
      <c r="P165" s="30"/>
    </row>
    <row r="166" spans="1:16">
      <c r="A166" s="30"/>
      <c r="B166" s="30"/>
      <c r="C166" s="30"/>
      <c r="D166" s="30"/>
      <c r="E166" s="30"/>
      <c r="F166" s="30"/>
      <c r="G166" s="30"/>
      <c r="H166" s="30"/>
      <c r="I166" s="30"/>
      <c r="J166" s="30"/>
      <c r="K166" s="30"/>
      <c r="L166" s="30"/>
      <c r="M166" s="30"/>
      <c r="N166" s="30"/>
      <c r="O166" s="30"/>
      <c r="P166" s="30"/>
    </row>
    <row r="167" spans="1:16">
      <c r="A167" s="30"/>
      <c r="B167" s="30"/>
      <c r="C167" s="30"/>
      <c r="D167" s="30"/>
      <c r="E167" s="30"/>
      <c r="F167" s="30"/>
      <c r="G167" s="30"/>
      <c r="H167" s="30"/>
      <c r="I167" s="30"/>
      <c r="J167" s="30"/>
      <c r="K167" s="30"/>
      <c r="L167" s="30"/>
      <c r="M167" s="30"/>
      <c r="N167" s="30"/>
      <c r="O167" s="30"/>
      <c r="P167" s="30"/>
    </row>
    <row r="168" spans="1:16">
      <c r="A168" s="30"/>
      <c r="B168" s="30"/>
      <c r="C168" s="30"/>
      <c r="D168" s="30"/>
      <c r="E168" s="30"/>
      <c r="F168" s="30"/>
      <c r="G168" s="30"/>
      <c r="H168" s="30"/>
      <c r="I168" s="30"/>
      <c r="J168" s="30"/>
      <c r="K168" s="30"/>
      <c r="L168" s="30"/>
      <c r="M168" s="30"/>
      <c r="N168" s="30"/>
      <c r="O168" s="30"/>
      <c r="P168" s="30"/>
    </row>
    <row r="169" spans="1:16">
      <c r="A169" s="30"/>
      <c r="B169" s="30"/>
      <c r="C169" s="30"/>
      <c r="D169" s="30"/>
      <c r="E169" s="30"/>
      <c r="F169" s="30"/>
      <c r="G169" s="30"/>
      <c r="H169" s="30"/>
      <c r="I169" s="30"/>
      <c r="J169" s="30"/>
      <c r="K169" s="30"/>
      <c r="L169" s="30"/>
      <c r="M169" s="30"/>
      <c r="N169" s="30"/>
      <c r="O169" s="30"/>
      <c r="P169" s="30"/>
    </row>
    <row r="170" spans="1:16">
      <c r="A170" s="30"/>
      <c r="B170" s="30"/>
      <c r="C170" s="30"/>
      <c r="D170" s="30"/>
      <c r="E170" s="30"/>
      <c r="F170" s="30"/>
      <c r="G170" s="30"/>
      <c r="H170" s="30"/>
      <c r="I170" s="30"/>
      <c r="J170" s="30"/>
      <c r="K170" s="30"/>
      <c r="L170" s="30"/>
      <c r="M170" s="30"/>
      <c r="N170" s="30"/>
      <c r="O170" s="30"/>
      <c r="P170" s="30"/>
    </row>
    <row r="171" spans="1:16">
      <c r="A171" s="30"/>
      <c r="B171" s="30"/>
      <c r="C171" s="30"/>
      <c r="D171" s="30"/>
      <c r="E171" s="30"/>
      <c r="F171" s="30"/>
      <c r="G171" s="30"/>
      <c r="H171" s="30"/>
      <c r="I171" s="30"/>
      <c r="J171" s="30"/>
      <c r="K171" s="30"/>
      <c r="L171" s="30"/>
      <c r="M171" s="30"/>
      <c r="N171" s="30"/>
      <c r="O171" s="30"/>
      <c r="P171" s="30"/>
    </row>
    <row r="172" spans="1:16">
      <c r="A172" s="30"/>
      <c r="B172" s="30"/>
      <c r="C172" s="30"/>
      <c r="D172" s="30"/>
      <c r="E172" s="30"/>
      <c r="F172" s="30"/>
      <c r="G172" s="30"/>
      <c r="H172" s="30"/>
      <c r="I172" s="30"/>
      <c r="J172" s="30"/>
      <c r="K172" s="30"/>
      <c r="L172" s="30"/>
      <c r="M172" s="30"/>
      <c r="N172" s="30"/>
      <c r="O172" s="30"/>
      <c r="P172" s="30"/>
    </row>
    <row r="173" spans="1:16">
      <c r="A173" s="30"/>
      <c r="B173" s="30"/>
      <c r="C173" s="30"/>
      <c r="D173" s="30"/>
      <c r="E173" s="30"/>
      <c r="F173" s="30"/>
      <c r="G173" s="30"/>
      <c r="H173" s="30"/>
      <c r="I173" s="30"/>
      <c r="J173" s="30"/>
      <c r="K173" s="30"/>
      <c r="L173" s="30"/>
      <c r="M173" s="30"/>
      <c r="N173" s="30"/>
      <c r="O173" s="30"/>
      <c r="P173" s="30"/>
    </row>
    <row r="174" spans="1:16">
      <c r="A174" s="30"/>
      <c r="B174" s="30"/>
      <c r="C174" s="30"/>
      <c r="D174" s="30"/>
      <c r="E174" s="30"/>
      <c r="F174" s="30"/>
      <c r="G174" s="30"/>
      <c r="H174" s="30"/>
      <c r="I174" s="30"/>
      <c r="J174" s="30"/>
      <c r="K174" s="30"/>
      <c r="L174" s="30"/>
      <c r="M174" s="30"/>
      <c r="N174" s="30"/>
      <c r="O174" s="30"/>
      <c r="P174" s="30"/>
    </row>
    <row r="175" spans="1:16">
      <c r="A175" s="30"/>
      <c r="B175" s="30"/>
      <c r="C175" s="30"/>
      <c r="D175" s="30"/>
      <c r="E175" s="30"/>
      <c r="F175" s="30"/>
      <c r="G175" s="30"/>
      <c r="H175" s="30"/>
      <c r="I175" s="30"/>
      <c r="J175" s="30"/>
      <c r="K175" s="30"/>
      <c r="L175" s="30"/>
      <c r="M175" s="30"/>
      <c r="N175" s="30"/>
      <c r="O175" s="30"/>
      <c r="P175" s="30"/>
    </row>
    <row r="176" spans="1:16">
      <c r="A176" s="30"/>
      <c r="B176" s="30"/>
      <c r="C176" s="30"/>
      <c r="D176" s="30"/>
      <c r="E176" s="30"/>
      <c r="F176" s="30"/>
      <c r="G176" s="30"/>
      <c r="H176" s="30"/>
      <c r="I176" s="30"/>
      <c r="J176" s="30"/>
      <c r="K176" s="30"/>
      <c r="L176" s="30"/>
      <c r="M176" s="30"/>
      <c r="N176" s="30"/>
      <c r="O176" s="30"/>
      <c r="P176" s="30"/>
    </row>
    <row r="177" spans="1:16">
      <c r="A177" s="30"/>
      <c r="B177" s="30"/>
      <c r="C177" s="30"/>
      <c r="D177" s="30"/>
      <c r="E177" s="30"/>
      <c r="F177" s="30"/>
      <c r="G177" s="30"/>
      <c r="H177" s="30"/>
      <c r="I177" s="30"/>
      <c r="J177" s="30"/>
      <c r="K177" s="30"/>
      <c r="L177" s="30"/>
      <c r="M177" s="30"/>
      <c r="N177" s="30"/>
      <c r="O177" s="30"/>
      <c r="P177" s="30"/>
    </row>
    <row r="178" spans="1:16">
      <c r="A178" s="30"/>
      <c r="B178" s="30"/>
      <c r="C178" s="30"/>
      <c r="D178" s="30"/>
      <c r="E178" s="30"/>
      <c r="F178" s="30"/>
      <c r="G178" s="30"/>
      <c r="H178" s="30"/>
      <c r="I178" s="30"/>
      <c r="J178" s="30"/>
      <c r="K178" s="30"/>
      <c r="L178" s="30"/>
      <c r="M178" s="30"/>
      <c r="N178" s="30"/>
      <c r="O178" s="30"/>
      <c r="P178" s="30"/>
    </row>
    <row r="179" spans="1:16">
      <c r="A179" s="30"/>
      <c r="B179" s="30"/>
      <c r="C179" s="30"/>
      <c r="D179" s="30"/>
      <c r="E179" s="30"/>
      <c r="F179" s="30"/>
      <c r="G179" s="30"/>
      <c r="H179" s="30"/>
      <c r="I179" s="30"/>
      <c r="J179" s="30"/>
      <c r="K179" s="30"/>
      <c r="L179" s="30"/>
      <c r="M179" s="30"/>
      <c r="N179" s="30"/>
      <c r="O179" s="30"/>
      <c r="P179" s="30"/>
    </row>
    <row r="180" spans="1:16">
      <c r="A180" s="30"/>
      <c r="B180" s="30"/>
      <c r="C180" s="30"/>
      <c r="D180" s="30"/>
      <c r="E180" s="30"/>
      <c r="F180" s="30"/>
      <c r="G180" s="30"/>
      <c r="H180" s="30"/>
      <c r="I180" s="30"/>
      <c r="J180" s="30"/>
      <c r="K180" s="30"/>
      <c r="L180" s="30"/>
      <c r="M180" s="30"/>
      <c r="N180" s="30"/>
      <c r="O180" s="30"/>
      <c r="P180" s="30"/>
    </row>
    <row r="181" spans="1:16">
      <c r="A181" s="30"/>
      <c r="B181" s="30"/>
      <c r="C181" s="30"/>
      <c r="D181" s="30"/>
      <c r="E181" s="30"/>
      <c r="F181" s="30"/>
      <c r="G181" s="30"/>
      <c r="H181" s="30"/>
      <c r="I181" s="30"/>
      <c r="J181" s="30"/>
      <c r="K181" s="30"/>
      <c r="L181" s="30"/>
      <c r="M181" s="30"/>
      <c r="N181" s="30"/>
      <c r="O181" s="30"/>
      <c r="P181" s="30"/>
    </row>
    <row r="182" spans="1:16">
      <c r="A182" s="30"/>
      <c r="B182" s="30"/>
      <c r="C182" s="30"/>
      <c r="D182" s="30"/>
      <c r="E182" s="30"/>
      <c r="F182" s="30"/>
      <c r="G182" s="30"/>
      <c r="H182" s="30"/>
      <c r="I182" s="30"/>
      <c r="J182" s="30"/>
      <c r="K182" s="30"/>
      <c r="L182" s="30"/>
      <c r="M182" s="30"/>
      <c r="N182" s="30"/>
      <c r="O182" s="30"/>
      <c r="P182" s="30"/>
    </row>
    <row r="183" spans="1:16">
      <c r="A183" s="30"/>
      <c r="B183" s="30"/>
      <c r="C183" s="30"/>
      <c r="D183" s="30"/>
      <c r="E183" s="30"/>
      <c r="F183" s="30"/>
      <c r="G183" s="30"/>
      <c r="H183" s="30"/>
      <c r="I183" s="30"/>
      <c r="J183" s="30"/>
      <c r="K183" s="30"/>
      <c r="L183" s="30"/>
      <c r="M183" s="30"/>
      <c r="N183" s="30"/>
      <c r="O183" s="30"/>
      <c r="P183" s="30"/>
    </row>
    <row r="184" spans="1:16">
      <c r="A184" s="30"/>
      <c r="B184" s="30"/>
      <c r="C184" s="30"/>
      <c r="D184" s="30"/>
      <c r="E184" s="30"/>
      <c r="F184" s="30"/>
      <c r="G184" s="30"/>
      <c r="H184" s="30"/>
      <c r="I184" s="30"/>
      <c r="J184" s="30"/>
      <c r="K184" s="30"/>
      <c r="L184" s="30"/>
      <c r="M184" s="30"/>
      <c r="N184" s="30"/>
      <c r="O184" s="30"/>
      <c r="P184" s="30"/>
    </row>
    <row r="185" spans="1:16">
      <c r="A185" s="30"/>
      <c r="B185" s="30"/>
      <c r="C185" s="30"/>
      <c r="D185" s="30"/>
      <c r="E185" s="30"/>
      <c r="F185" s="30"/>
      <c r="G185" s="30"/>
      <c r="H185" s="30"/>
      <c r="I185" s="30"/>
      <c r="J185" s="30"/>
      <c r="K185" s="30"/>
      <c r="L185" s="30"/>
      <c r="M185" s="30"/>
      <c r="N185" s="30"/>
      <c r="O185" s="30"/>
      <c r="P185" s="30"/>
    </row>
    <row r="186" spans="1:16">
      <c r="A186" s="30"/>
      <c r="B186" s="30"/>
      <c r="C186" s="30"/>
      <c r="D186" s="30"/>
      <c r="E186" s="30"/>
      <c r="F186" s="30"/>
      <c r="G186" s="30"/>
      <c r="H186" s="30"/>
      <c r="I186" s="30"/>
      <c r="J186" s="30"/>
      <c r="K186" s="30"/>
      <c r="L186" s="30"/>
      <c r="M186" s="30"/>
      <c r="N186" s="30"/>
      <c r="O186" s="30"/>
      <c r="P186" s="30"/>
    </row>
    <row r="187" spans="1:16">
      <c r="A187" s="30"/>
      <c r="B187" s="30"/>
      <c r="C187" s="30"/>
      <c r="D187" s="30"/>
      <c r="E187" s="30"/>
      <c r="F187" s="30"/>
      <c r="G187" s="30"/>
      <c r="H187" s="30"/>
      <c r="I187" s="30"/>
      <c r="J187" s="30"/>
      <c r="K187" s="30"/>
      <c r="L187" s="30"/>
      <c r="M187" s="30"/>
      <c r="N187" s="30"/>
      <c r="O187" s="30"/>
      <c r="P187" s="30"/>
    </row>
    <row r="188" spans="1:16">
      <c r="A188" s="30"/>
      <c r="B188" s="30"/>
      <c r="C188" s="30"/>
      <c r="D188" s="30"/>
      <c r="E188" s="30"/>
      <c r="F188" s="30"/>
      <c r="G188" s="30"/>
      <c r="H188" s="30"/>
      <c r="I188" s="30"/>
      <c r="J188" s="30"/>
      <c r="K188" s="30"/>
      <c r="L188" s="30"/>
      <c r="M188" s="30"/>
      <c r="N188" s="30"/>
      <c r="O188" s="30"/>
      <c r="P188" s="30"/>
    </row>
    <row r="189" spans="1:16">
      <c r="A189" s="30"/>
      <c r="B189" s="30"/>
      <c r="C189" s="30"/>
      <c r="D189" s="30"/>
      <c r="E189" s="30"/>
      <c r="F189" s="30"/>
      <c r="G189" s="30"/>
      <c r="H189" s="30"/>
      <c r="I189" s="30"/>
      <c r="J189" s="30"/>
      <c r="K189" s="30"/>
      <c r="L189" s="30"/>
      <c r="M189" s="30"/>
      <c r="N189" s="30"/>
      <c r="O189" s="30"/>
      <c r="P189" s="30"/>
    </row>
    <row r="190" spans="1:16">
      <c r="A190" s="30"/>
      <c r="B190" s="30"/>
      <c r="C190" s="30"/>
      <c r="D190" s="30"/>
      <c r="E190" s="30"/>
      <c r="F190" s="30"/>
      <c r="G190" s="30"/>
      <c r="H190" s="30"/>
      <c r="I190" s="30"/>
      <c r="J190" s="30"/>
      <c r="K190" s="30"/>
      <c r="L190" s="30"/>
      <c r="M190" s="30"/>
      <c r="N190" s="30"/>
      <c r="O190" s="30"/>
      <c r="P190" s="30"/>
    </row>
    <row r="191" spans="1:16">
      <c r="A191" s="30"/>
      <c r="B191" s="30"/>
      <c r="C191" s="30"/>
      <c r="D191" s="30"/>
      <c r="E191" s="30"/>
      <c r="F191" s="30"/>
      <c r="G191" s="30"/>
      <c r="H191" s="30"/>
      <c r="I191" s="30"/>
      <c r="J191" s="30"/>
      <c r="K191" s="30"/>
      <c r="L191" s="30"/>
      <c r="M191" s="30"/>
      <c r="N191" s="30"/>
      <c r="O191" s="30"/>
      <c r="P191" s="30"/>
    </row>
    <row r="192" spans="1:16">
      <c r="A192" s="30"/>
      <c r="B192" s="30"/>
      <c r="C192" s="30"/>
      <c r="D192" s="30"/>
      <c r="E192" s="30"/>
      <c r="F192" s="30"/>
      <c r="G192" s="30"/>
      <c r="H192" s="30"/>
      <c r="I192" s="30"/>
      <c r="J192" s="30"/>
      <c r="K192" s="30"/>
      <c r="L192" s="30"/>
      <c r="M192" s="30"/>
      <c r="N192" s="30"/>
      <c r="O192" s="30"/>
      <c r="P192" s="30"/>
    </row>
    <row r="193" spans="1:16">
      <c r="A193" s="30"/>
      <c r="B193" s="30"/>
      <c r="C193" s="30"/>
      <c r="D193" s="30"/>
      <c r="E193" s="30"/>
      <c r="F193" s="30"/>
      <c r="G193" s="30"/>
      <c r="H193" s="30"/>
      <c r="I193" s="30"/>
      <c r="J193" s="30"/>
      <c r="K193" s="30"/>
      <c r="L193" s="30"/>
      <c r="M193" s="30"/>
      <c r="N193" s="30"/>
      <c r="O193" s="30"/>
      <c r="P193" s="30"/>
    </row>
    <row r="194" spans="1:16">
      <c r="A194" s="30"/>
      <c r="B194" s="30"/>
      <c r="C194" s="30"/>
      <c r="D194" s="30"/>
      <c r="E194" s="30"/>
      <c r="F194" s="30"/>
      <c r="G194" s="30"/>
      <c r="H194" s="30"/>
      <c r="I194" s="30"/>
      <c r="J194" s="30"/>
      <c r="K194" s="30"/>
      <c r="L194" s="30"/>
      <c r="M194" s="30"/>
      <c r="N194" s="30"/>
      <c r="O194" s="30"/>
      <c r="P194" s="30"/>
    </row>
    <row r="195" spans="1:16">
      <c r="A195" s="30"/>
      <c r="B195" s="30"/>
      <c r="C195" s="30"/>
      <c r="D195" s="30"/>
      <c r="E195" s="30"/>
      <c r="F195" s="30"/>
      <c r="G195" s="30"/>
      <c r="H195" s="30"/>
      <c r="I195" s="30"/>
      <c r="J195" s="30"/>
      <c r="K195" s="30"/>
      <c r="L195" s="30"/>
      <c r="M195" s="30"/>
      <c r="N195" s="30"/>
      <c r="O195" s="30"/>
      <c r="P195" s="30"/>
    </row>
    <row r="196" spans="1:16">
      <c r="A196" s="30"/>
      <c r="B196" s="30"/>
      <c r="C196" s="30"/>
      <c r="D196" s="30"/>
      <c r="E196" s="30"/>
      <c r="F196" s="30"/>
      <c r="G196" s="30"/>
      <c r="H196" s="30"/>
      <c r="I196" s="30"/>
      <c r="J196" s="30"/>
      <c r="K196" s="30"/>
      <c r="L196" s="30"/>
      <c r="M196" s="30"/>
      <c r="N196" s="30"/>
      <c r="O196" s="30"/>
      <c r="P196" s="30"/>
    </row>
    <row r="197" spans="1:16">
      <c r="A197" s="30"/>
      <c r="B197" s="30"/>
      <c r="C197" s="30"/>
      <c r="D197" s="30"/>
      <c r="E197" s="30"/>
      <c r="F197" s="30"/>
      <c r="G197" s="30"/>
      <c r="H197" s="30"/>
      <c r="I197" s="30"/>
      <c r="J197" s="30"/>
      <c r="K197" s="30"/>
      <c r="L197" s="30"/>
      <c r="M197" s="30"/>
      <c r="N197" s="30"/>
      <c r="O197" s="30"/>
      <c r="P197" s="30"/>
    </row>
    <row r="198" spans="1:16">
      <c r="A198" s="30"/>
      <c r="B198" s="30"/>
      <c r="C198" s="30"/>
      <c r="D198" s="30"/>
      <c r="E198" s="30"/>
      <c r="F198" s="30"/>
      <c r="G198" s="30"/>
      <c r="H198" s="30"/>
      <c r="I198" s="30"/>
      <c r="J198" s="30"/>
      <c r="K198" s="30"/>
      <c r="L198" s="30"/>
      <c r="M198" s="30"/>
      <c r="N198" s="30"/>
      <c r="O198" s="30"/>
      <c r="P198" s="30"/>
    </row>
    <row r="199" spans="1:16">
      <c r="A199" s="30"/>
      <c r="B199" s="30"/>
      <c r="C199" s="30"/>
      <c r="D199" s="30"/>
      <c r="E199" s="30"/>
      <c r="F199" s="30"/>
      <c r="G199" s="30"/>
      <c r="H199" s="30"/>
      <c r="I199" s="30"/>
      <c r="J199" s="30"/>
      <c r="K199" s="30"/>
      <c r="L199" s="30"/>
      <c r="M199" s="30"/>
      <c r="N199" s="30"/>
      <c r="O199" s="30"/>
      <c r="P199" s="30"/>
    </row>
    <row r="200" spans="1:16">
      <c r="A200" s="30"/>
      <c r="B200" s="30"/>
      <c r="C200" s="30"/>
      <c r="D200" s="30"/>
      <c r="E200" s="30"/>
      <c r="F200" s="30"/>
      <c r="G200" s="30"/>
      <c r="H200" s="30"/>
      <c r="I200" s="30"/>
      <c r="J200" s="30"/>
      <c r="K200" s="30"/>
      <c r="L200" s="30"/>
      <c r="M200" s="30"/>
      <c r="N200" s="30"/>
      <c r="O200" s="30"/>
      <c r="P200" s="30"/>
    </row>
    <row r="201" spans="1:16">
      <c r="A201" s="30"/>
      <c r="B201" s="30"/>
      <c r="C201" s="30"/>
      <c r="D201" s="30"/>
      <c r="E201" s="30"/>
      <c r="F201" s="30"/>
      <c r="G201" s="30"/>
      <c r="H201" s="30"/>
      <c r="I201" s="30"/>
      <c r="J201" s="30"/>
      <c r="K201" s="30"/>
      <c r="L201" s="30"/>
      <c r="M201" s="30"/>
      <c r="N201" s="30"/>
      <c r="O201" s="30"/>
      <c r="P201" s="30"/>
    </row>
    <row r="202" spans="1:16">
      <c r="A202" s="30"/>
      <c r="B202" s="30"/>
      <c r="C202" s="30"/>
      <c r="D202" s="30"/>
      <c r="E202" s="30"/>
      <c r="F202" s="30"/>
      <c r="G202" s="30"/>
      <c r="H202" s="30"/>
      <c r="I202" s="30"/>
      <c r="J202" s="30"/>
      <c r="K202" s="30"/>
      <c r="L202" s="30"/>
      <c r="M202" s="30"/>
      <c r="N202" s="30"/>
      <c r="O202" s="30"/>
      <c r="P202" s="30"/>
    </row>
    <row r="203" spans="1:16">
      <c r="A203" s="30"/>
      <c r="B203" s="30"/>
      <c r="C203" s="30"/>
      <c r="D203" s="30"/>
      <c r="E203" s="30"/>
      <c r="F203" s="30"/>
      <c r="G203" s="30"/>
      <c r="H203" s="30"/>
      <c r="I203" s="30"/>
      <c r="J203" s="30"/>
      <c r="K203" s="30"/>
      <c r="L203" s="30"/>
      <c r="M203" s="30"/>
      <c r="N203" s="30"/>
      <c r="O203" s="30"/>
      <c r="P203" s="30"/>
    </row>
    <row r="204" spans="1:16">
      <c r="A204" s="30"/>
      <c r="B204" s="30"/>
      <c r="C204" s="30"/>
      <c r="D204" s="30"/>
      <c r="E204" s="30"/>
      <c r="F204" s="30"/>
      <c r="G204" s="30"/>
      <c r="H204" s="30"/>
      <c r="I204" s="30"/>
      <c r="J204" s="30"/>
      <c r="K204" s="30"/>
      <c r="L204" s="30"/>
      <c r="M204" s="30"/>
      <c r="N204" s="30"/>
      <c r="O204" s="30"/>
      <c r="P204" s="30"/>
    </row>
    <row r="205" spans="1:16">
      <c r="A205" s="30"/>
      <c r="B205" s="30"/>
      <c r="C205" s="30"/>
      <c r="D205" s="30"/>
      <c r="E205" s="30"/>
      <c r="F205" s="30"/>
      <c r="G205" s="30"/>
      <c r="H205" s="30"/>
      <c r="I205" s="30"/>
      <c r="J205" s="30"/>
      <c r="K205" s="30"/>
      <c r="L205" s="30"/>
      <c r="M205" s="30"/>
      <c r="N205" s="30"/>
      <c r="O205" s="30"/>
      <c r="P205" s="30"/>
    </row>
    <row r="206" spans="1:16">
      <c r="A206" s="30"/>
      <c r="B206" s="30"/>
      <c r="C206" s="30"/>
      <c r="D206" s="30"/>
      <c r="E206" s="30"/>
      <c r="F206" s="30"/>
      <c r="G206" s="30"/>
      <c r="H206" s="30"/>
      <c r="I206" s="30"/>
      <c r="J206" s="30"/>
      <c r="K206" s="30"/>
      <c r="L206" s="30"/>
      <c r="M206" s="30"/>
      <c r="N206" s="30"/>
      <c r="O206" s="30"/>
      <c r="P206" s="30"/>
    </row>
    <row r="207" spans="1:16">
      <c r="A207" s="30"/>
      <c r="B207" s="30"/>
      <c r="C207" s="30"/>
      <c r="D207" s="30"/>
      <c r="E207" s="30"/>
      <c r="F207" s="30"/>
      <c r="G207" s="30"/>
      <c r="H207" s="30"/>
      <c r="I207" s="30"/>
      <c r="J207" s="30"/>
      <c r="K207" s="30"/>
      <c r="L207" s="30"/>
      <c r="M207" s="30"/>
      <c r="N207" s="30"/>
      <c r="O207" s="30"/>
      <c r="P207" s="30"/>
    </row>
    <row r="208" spans="1:16">
      <c r="A208" s="30"/>
      <c r="B208" s="30"/>
      <c r="C208" s="30"/>
      <c r="D208" s="30"/>
      <c r="E208" s="30"/>
      <c r="F208" s="30"/>
      <c r="G208" s="30"/>
      <c r="H208" s="30"/>
      <c r="I208" s="30"/>
      <c r="J208" s="30"/>
      <c r="K208" s="30"/>
      <c r="L208" s="30"/>
      <c r="M208" s="30"/>
      <c r="N208" s="30"/>
      <c r="O208" s="30"/>
      <c r="P208" s="30"/>
    </row>
    <row r="209" spans="1:16">
      <c r="A209" s="30"/>
      <c r="B209" s="30"/>
      <c r="C209" s="30"/>
      <c r="D209" s="30"/>
      <c r="E209" s="30"/>
      <c r="F209" s="30"/>
      <c r="G209" s="30"/>
      <c r="H209" s="30"/>
      <c r="I209" s="30"/>
      <c r="J209" s="30"/>
      <c r="K209" s="30"/>
      <c r="L209" s="30"/>
      <c r="M209" s="30"/>
      <c r="N209" s="30"/>
      <c r="O209" s="30"/>
      <c r="P209" s="30"/>
    </row>
    <row r="210" spans="1:16">
      <c r="A210" s="30"/>
      <c r="B210" s="30"/>
      <c r="C210" s="30"/>
      <c r="D210" s="30"/>
      <c r="E210" s="30"/>
      <c r="F210" s="30"/>
      <c r="G210" s="30"/>
      <c r="H210" s="30"/>
      <c r="I210" s="30"/>
      <c r="J210" s="30"/>
      <c r="K210" s="30"/>
      <c r="L210" s="30"/>
      <c r="M210" s="30"/>
      <c r="N210" s="30"/>
      <c r="O210" s="30"/>
      <c r="P210" s="30"/>
    </row>
    <row r="211" spans="1:16">
      <c r="A211" s="30"/>
      <c r="B211" s="30"/>
      <c r="C211" s="30"/>
      <c r="D211" s="30"/>
      <c r="E211" s="30"/>
      <c r="F211" s="30"/>
      <c r="G211" s="30"/>
      <c r="H211" s="30"/>
      <c r="I211" s="30"/>
      <c r="J211" s="30"/>
      <c r="K211" s="30"/>
      <c r="L211" s="30"/>
      <c r="M211" s="30"/>
      <c r="N211" s="30"/>
      <c r="O211" s="30"/>
      <c r="P211" s="30"/>
    </row>
    <row r="212" spans="1:16">
      <c r="A212" s="30"/>
      <c r="B212" s="30"/>
      <c r="C212" s="30"/>
      <c r="D212" s="30"/>
      <c r="E212" s="30"/>
      <c r="F212" s="30"/>
      <c r="G212" s="30"/>
      <c r="H212" s="30"/>
      <c r="I212" s="30"/>
      <c r="J212" s="30"/>
      <c r="K212" s="30"/>
      <c r="L212" s="30"/>
      <c r="M212" s="30"/>
      <c r="N212" s="30"/>
      <c r="O212" s="30"/>
      <c r="P212" s="30"/>
    </row>
    <row r="213" spans="1:16">
      <c r="A213" s="30"/>
      <c r="B213" s="30"/>
      <c r="C213" s="30"/>
      <c r="D213" s="30"/>
      <c r="E213" s="30"/>
      <c r="F213" s="30"/>
      <c r="G213" s="30"/>
      <c r="H213" s="30"/>
      <c r="I213" s="30"/>
      <c r="J213" s="30"/>
      <c r="K213" s="30"/>
      <c r="L213" s="30"/>
      <c r="M213" s="30"/>
      <c r="N213" s="30"/>
      <c r="O213" s="30"/>
      <c r="P213" s="30"/>
    </row>
    <row r="214" spans="1:16">
      <c r="A214" s="30"/>
      <c r="B214" s="30"/>
      <c r="C214" s="30"/>
      <c r="D214" s="30"/>
      <c r="E214" s="30"/>
      <c r="F214" s="30"/>
      <c r="G214" s="30"/>
      <c r="H214" s="30"/>
      <c r="I214" s="30"/>
      <c r="J214" s="30"/>
      <c r="K214" s="30"/>
      <c r="L214" s="30"/>
      <c r="M214" s="30"/>
      <c r="N214" s="30"/>
      <c r="O214" s="30"/>
      <c r="P214" s="30"/>
    </row>
    <row r="215" spans="1:16">
      <c r="A215" s="30"/>
      <c r="B215" s="30"/>
      <c r="C215" s="30"/>
      <c r="D215" s="30"/>
      <c r="E215" s="30"/>
      <c r="F215" s="30"/>
      <c r="G215" s="30"/>
      <c r="H215" s="30"/>
      <c r="I215" s="30"/>
      <c r="J215" s="30"/>
      <c r="K215" s="30"/>
      <c r="L215" s="30"/>
      <c r="M215" s="30"/>
      <c r="N215" s="30"/>
      <c r="O215" s="30"/>
      <c r="P215" s="30"/>
    </row>
    <row r="216" spans="1:16">
      <c r="A216" s="30"/>
      <c r="B216" s="30"/>
      <c r="C216" s="30"/>
      <c r="D216" s="30"/>
      <c r="E216" s="30"/>
      <c r="F216" s="30"/>
      <c r="G216" s="30"/>
      <c r="H216" s="30"/>
      <c r="I216" s="30"/>
      <c r="J216" s="30"/>
      <c r="K216" s="30"/>
      <c r="L216" s="30"/>
      <c r="M216" s="30"/>
      <c r="N216" s="30"/>
      <c r="O216" s="30"/>
      <c r="P216" s="30"/>
    </row>
    <row r="217" spans="1:16">
      <c r="A217" s="30"/>
      <c r="B217" s="30"/>
      <c r="C217" s="30"/>
      <c r="D217" s="30"/>
      <c r="E217" s="30"/>
      <c r="F217" s="30"/>
      <c r="G217" s="30"/>
      <c r="H217" s="30"/>
      <c r="I217" s="30"/>
      <c r="J217" s="30"/>
      <c r="K217" s="30"/>
      <c r="L217" s="30"/>
      <c r="M217" s="30"/>
      <c r="N217" s="30"/>
      <c r="O217" s="30"/>
      <c r="P217" s="30"/>
    </row>
    <row r="218" spans="1:16">
      <c r="A218" s="30"/>
      <c r="B218" s="30"/>
      <c r="C218" s="30"/>
      <c r="D218" s="30"/>
      <c r="E218" s="30"/>
      <c r="F218" s="30"/>
      <c r="G218" s="30"/>
      <c r="H218" s="30"/>
      <c r="I218" s="30"/>
      <c r="J218" s="30"/>
      <c r="K218" s="30"/>
      <c r="L218" s="30"/>
      <c r="M218" s="30"/>
      <c r="N218" s="30"/>
      <c r="O218" s="30"/>
      <c r="P218" s="30"/>
    </row>
    <row r="219" spans="1:16">
      <c r="A219" s="30"/>
      <c r="B219" s="30"/>
      <c r="C219" s="30"/>
      <c r="D219" s="30"/>
      <c r="E219" s="30"/>
      <c r="F219" s="30"/>
      <c r="G219" s="30"/>
      <c r="H219" s="30"/>
      <c r="I219" s="30"/>
      <c r="J219" s="30"/>
      <c r="K219" s="30"/>
      <c r="L219" s="30"/>
      <c r="M219" s="30"/>
      <c r="N219" s="30"/>
      <c r="O219" s="30"/>
      <c r="P219" s="30"/>
    </row>
    <row r="220" spans="1:16">
      <c r="A220" s="30"/>
      <c r="B220" s="30"/>
      <c r="C220" s="30"/>
      <c r="D220" s="30"/>
      <c r="E220" s="30"/>
      <c r="F220" s="30"/>
      <c r="G220" s="30"/>
      <c r="H220" s="30"/>
      <c r="I220" s="30"/>
      <c r="J220" s="30"/>
      <c r="K220" s="30"/>
      <c r="L220" s="30"/>
      <c r="M220" s="30"/>
      <c r="N220" s="30"/>
      <c r="O220" s="30"/>
      <c r="P220" s="30"/>
    </row>
    <row r="221" spans="1:16">
      <c r="A221" s="30"/>
      <c r="B221" s="30"/>
      <c r="C221" s="30"/>
      <c r="D221" s="30"/>
      <c r="E221" s="30"/>
      <c r="F221" s="30"/>
      <c r="G221" s="30"/>
      <c r="H221" s="30"/>
      <c r="I221" s="30"/>
      <c r="J221" s="30"/>
      <c r="K221" s="30"/>
      <c r="L221" s="30"/>
      <c r="M221" s="30"/>
      <c r="N221" s="30"/>
      <c r="O221" s="30"/>
      <c r="P221" s="30"/>
    </row>
    <row r="222" spans="1:16">
      <c r="A222" s="30"/>
      <c r="B222" s="30"/>
      <c r="C222" s="30"/>
      <c r="D222" s="30"/>
      <c r="E222" s="30"/>
      <c r="F222" s="30"/>
      <c r="G222" s="30"/>
      <c r="H222" s="30"/>
      <c r="I222" s="30"/>
      <c r="J222" s="30"/>
      <c r="K222" s="30"/>
      <c r="L222" s="30"/>
      <c r="M222" s="30"/>
      <c r="N222" s="30"/>
      <c r="O222" s="30"/>
      <c r="P222" s="30"/>
    </row>
    <row r="223" spans="1:16">
      <c r="A223" s="30"/>
      <c r="B223" s="30"/>
      <c r="C223" s="30"/>
      <c r="D223" s="30"/>
      <c r="E223" s="30"/>
      <c r="F223" s="30"/>
      <c r="G223" s="30"/>
      <c r="H223" s="30"/>
      <c r="I223" s="30"/>
      <c r="J223" s="30"/>
      <c r="K223" s="30"/>
      <c r="L223" s="30"/>
      <c r="M223" s="30"/>
      <c r="N223" s="30"/>
      <c r="O223" s="30"/>
      <c r="P223" s="30"/>
    </row>
    <row r="224" spans="1:16">
      <c r="A224" s="30"/>
      <c r="B224" s="30"/>
      <c r="C224" s="30"/>
      <c r="D224" s="30"/>
      <c r="E224" s="30"/>
      <c r="F224" s="30"/>
      <c r="G224" s="30"/>
      <c r="H224" s="30"/>
      <c r="I224" s="30"/>
      <c r="J224" s="30"/>
      <c r="K224" s="30"/>
      <c r="L224" s="30"/>
      <c r="M224" s="30"/>
      <c r="N224" s="30"/>
      <c r="O224" s="30"/>
      <c r="P224" s="30"/>
    </row>
    <row r="225" spans="1:16">
      <c r="A225" s="30"/>
      <c r="B225" s="30"/>
      <c r="C225" s="30"/>
      <c r="D225" s="30"/>
      <c r="E225" s="30"/>
      <c r="F225" s="30"/>
      <c r="G225" s="30"/>
      <c r="H225" s="30"/>
      <c r="I225" s="30"/>
      <c r="J225" s="30"/>
      <c r="K225" s="30"/>
      <c r="L225" s="30"/>
      <c r="M225" s="30"/>
      <c r="N225" s="30"/>
      <c r="O225" s="30"/>
      <c r="P225" s="30"/>
    </row>
    <row r="226" spans="1:16">
      <c r="A226" s="30"/>
      <c r="B226" s="30"/>
      <c r="C226" s="30"/>
      <c r="D226" s="30"/>
      <c r="E226" s="30"/>
      <c r="F226" s="30"/>
      <c r="G226" s="30"/>
      <c r="H226" s="30"/>
      <c r="I226" s="30"/>
      <c r="J226" s="30"/>
      <c r="K226" s="30"/>
      <c r="L226" s="30"/>
      <c r="M226" s="30"/>
      <c r="N226" s="30"/>
      <c r="O226" s="30"/>
      <c r="P226" s="30"/>
    </row>
    <row r="227" spans="1:16">
      <c r="A227" s="30"/>
      <c r="B227" s="30"/>
      <c r="C227" s="30"/>
      <c r="D227" s="30"/>
      <c r="E227" s="30"/>
      <c r="F227" s="30"/>
      <c r="G227" s="30"/>
      <c r="H227" s="30"/>
      <c r="I227" s="30"/>
      <c r="J227" s="30"/>
      <c r="K227" s="30"/>
      <c r="L227" s="30"/>
      <c r="M227" s="30"/>
      <c r="N227" s="30"/>
      <c r="O227" s="30"/>
      <c r="P227" s="30"/>
    </row>
    <row r="228" spans="1:16">
      <c r="A228" s="30"/>
      <c r="B228" s="30"/>
      <c r="C228" s="30"/>
      <c r="D228" s="30"/>
      <c r="E228" s="30"/>
      <c r="F228" s="30"/>
      <c r="G228" s="30"/>
      <c r="H228" s="30"/>
      <c r="I228" s="30"/>
      <c r="J228" s="30"/>
      <c r="K228" s="30"/>
      <c r="L228" s="30"/>
      <c r="M228" s="30"/>
      <c r="N228" s="30"/>
      <c r="O228" s="30"/>
      <c r="P228" s="30"/>
    </row>
    <row r="229" spans="1:16">
      <c r="A229" s="30"/>
      <c r="B229" s="30"/>
      <c r="C229" s="30"/>
      <c r="D229" s="30"/>
      <c r="E229" s="30"/>
      <c r="F229" s="30"/>
      <c r="G229" s="30"/>
      <c r="H229" s="30"/>
      <c r="I229" s="30"/>
      <c r="J229" s="30"/>
      <c r="K229" s="30"/>
      <c r="L229" s="30"/>
      <c r="M229" s="30"/>
      <c r="N229" s="30"/>
      <c r="O229" s="30"/>
      <c r="P229" s="30"/>
    </row>
    <row r="230" spans="1:16">
      <c r="A230" s="30"/>
      <c r="B230" s="30"/>
      <c r="C230" s="30"/>
      <c r="D230" s="30"/>
      <c r="E230" s="30"/>
      <c r="F230" s="30"/>
      <c r="G230" s="30"/>
      <c r="H230" s="30"/>
      <c r="I230" s="30"/>
      <c r="J230" s="30"/>
      <c r="K230" s="30"/>
      <c r="L230" s="30"/>
      <c r="M230" s="30"/>
      <c r="N230" s="30"/>
      <c r="O230" s="30"/>
      <c r="P230" s="30"/>
    </row>
    <row r="231" spans="1:16">
      <c r="A231" s="30"/>
      <c r="B231" s="30"/>
      <c r="C231" s="30"/>
      <c r="D231" s="30"/>
      <c r="E231" s="30"/>
      <c r="F231" s="30"/>
      <c r="G231" s="30"/>
      <c r="H231" s="30"/>
      <c r="I231" s="30"/>
      <c r="J231" s="30"/>
      <c r="K231" s="30"/>
      <c r="L231" s="30"/>
      <c r="M231" s="30"/>
      <c r="N231" s="30"/>
      <c r="O231" s="30"/>
      <c r="P231" s="30"/>
    </row>
    <row r="232" spans="1:16">
      <c r="A232" s="30"/>
      <c r="B232" s="30"/>
      <c r="C232" s="30"/>
      <c r="D232" s="30"/>
      <c r="E232" s="30"/>
      <c r="F232" s="30"/>
      <c r="G232" s="30"/>
      <c r="H232" s="30"/>
      <c r="I232" s="30"/>
      <c r="J232" s="30"/>
      <c r="K232" s="30"/>
      <c r="L232" s="30"/>
      <c r="M232" s="30"/>
      <c r="N232" s="30"/>
      <c r="O232" s="30"/>
      <c r="P232" s="30"/>
    </row>
    <row r="233" spans="1:16">
      <c r="A233" s="30"/>
      <c r="B233" s="30"/>
      <c r="C233" s="30"/>
      <c r="D233" s="30"/>
      <c r="E233" s="30"/>
      <c r="F233" s="30"/>
      <c r="G233" s="30"/>
      <c r="H233" s="30"/>
      <c r="I233" s="30"/>
      <c r="J233" s="30"/>
      <c r="K233" s="30"/>
      <c r="L233" s="30"/>
      <c r="M233" s="30"/>
      <c r="N233" s="30"/>
      <c r="O233" s="30"/>
      <c r="P233" s="30"/>
    </row>
    <row r="234" spans="1:16">
      <c r="A234" s="30"/>
      <c r="B234" s="30"/>
      <c r="C234" s="30"/>
      <c r="D234" s="30"/>
      <c r="E234" s="30"/>
      <c r="F234" s="30"/>
      <c r="G234" s="30"/>
      <c r="H234" s="30"/>
      <c r="I234" s="30"/>
      <c r="J234" s="30"/>
      <c r="K234" s="30"/>
      <c r="L234" s="30"/>
      <c r="M234" s="30"/>
      <c r="N234" s="30"/>
      <c r="O234" s="30"/>
      <c r="P234" s="30"/>
    </row>
    <row r="235" spans="1:16">
      <c r="A235" s="30"/>
      <c r="B235" s="30"/>
      <c r="C235" s="30"/>
      <c r="D235" s="30"/>
      <c r="E235" s="30"/>
      <c r="F235" s="30"/>
      <c r="G235" s="30"/>
      <c r="H235" s="30"/>
      <c r="I235" s="30"/>
      <c r="J235" s="30"/>
      <c r="K235" s="30"/>
      <c r="L235" s="30"/>
      <c r="M235" s="30"/>
      <c r="N235" s="30"/>
      <c r="O235" s="30"/>
      <c r="P235" s="30"/>
    </row>
    <row r="236" spans="1:16">
      <c r="A236" s="30"/>
      <c r="B236" s="30"/>
      <c r="C236" s="30"/>
      <c r="D236" s="30"/>
      <c r="E236" s="30"/>
      <c r="F236" s="30"/>
      <c r="G236" s="30"/>
      <c r="H236" s="30"/>
      <c r="I236" s="30"/>
      <c r="J236" s="30"/>
      <c r="K236" s="30"/>
      <c r="L236" s="30"/>
      <c r="M236" s="30"/>
      <c r="N236" s="30"/>
      <c r="O236" s="30"/>
      <c r="P236" s="30"/>
    </row>
    <row r="237" spans="1:16">
      <c r="A237" s="30"/>
      <c r="B237" s="30"/>
      <c r="C237" s="30"/>
      <c r="D237" s="30"/>
      <c r="E237" s="30"/>
      <c r="F237" s="30"/>
      <c r="G237" s="30"/>
      <c r="H237" s="30"/>
      <c r="I237" s="30"/>
      <c r="J237" s="30"/>
      <c r="K237" s="30"/>
      <c r="L237" s="30"/>
      <c r="M237" s="30"/>
      <c r="N237" s="30"/>
      <c r="O237" s="30"/>
      <c r="P237" s="30"/>
    </row>
    <row r="238" spans="1:16">
      <c r="A238" s="30"/>
      <c r="B238" s="30"/>
      <c r="C238" s="30"/>
      <c r="D238" s="30"/>
      <c r="E238" s="30"/>
      <c r="F238" s="30"/>
      <c r="G238" s="30"/>
      <c r="H238" s="30"/>
      <c r="I238" s="30"/>
      <c r="J238" s="30"/>
      <c r="K238" s="30"/>
      <c r="L238" s="30"/>
      <c r="M238" s="30"/>
      <c r="N238" s="30"/>
      <c r="O238" s="30"/>
      <c r="P238" s="30"/>
    </row>
    <row r="239" spans="1:16">
      <c r="A239" s="30"/>
      <c r="B239" s="30"/>
      <c r="C239" s="30"/>
      <c r="D239" s="30"/>
      <c r="E239" s="30"/>
      <c r="F239" s="30"/>
      <c r="G239" s="30"/>
      <c r="H239" s="30"/>
      <c r="I239" s="30"/>
      <c r="J239" s="30"/>
      <c r="K239" s="30"/>
      <c r="L239" s="30"/>
      <c r="M239" s="30"/>
      <c r="N239" s="30"/>
      <c r="O239" s="30"/>
      <c r="P239" s="30"/>
    </row>
    <row r="240" spans="1:16">
      <c r="A240" s="30"/>
      <c r="B240" s="30"/>
      <c r="C240" s="30"/>
      <c r="D240" s="30"/>
      <c r="E240" s="30"/>
      <c r="F240" s="30"/>
      <c r="G240" s="30"/>
      <c r="H240" s="30"/>
      <c r="I240" s="30"/>
      <c r="J240" s="30"/>
      <c r="K240" s="30"/>
      <c r="L240" s="30"/>
      <c r="M240" s="30"/>
      <c r="N240" s="30"/>
      <c r="O240" s="30"/>
      <c r="P240" s="30"/>
    </row>
    <row r="241" spans="1:16">
      <c r="A241" s="30"/>
      <c r="B241" s="30"/>
      <c r="C241" s="30"/>
      <c r="D241" s="30"/>
      <c r="E241" s="30"/>
      <c r="F241" s="30"/>
      <c r="G241" s="30"/>
      <c r="H241" s="30"/>
      <c r="I241" s="30"/>
      <c r="J241" s="30"/>
      <c r="K241" s="30"/>
      <c r="L241" s="30"/>
      <c r="M241" s="30"/>
      <c r="N241" s="30"/>
      <c r="O241" s="30"/>
      <c r="P241" s="30"/>
    </row>
    <row r="242" spans="1:16">
      <c r="A242" s="30"/>
      <c r="B242" s="30"/>
      <c r="C242" s="30"/>
      <c r="D242" s="30"/>
      <c r="E242" s="30"/>
      <c r="F242" s="30"/>
      <c r="G242" s="30"/>
      <c r="H242" s="30"/>
      <c r="I242" s="30"/>
      <c r="J242" s="30"/>
      <c r="K242" s="30"/>
      <c r="L242" s="30"/>
      <c r="M242" s="30"/>
      <c r="N242" s="30"/>
      <c r="O242" s="30"/>
      <c r="P242" s="30"/>
    </row>
    <row r="243" spans="1:16">
      <c r="A243" s="30"/>
      <c r="B243" s="30"/>
      <c r="C243" s="30"/>
      <c r="D243" s="30"/>
      <c r="E243" s="30"/>
      <c r="F243" s="30"/>
      <c r="G243" s="30"/>
      <c r="H243" s="30"/>
      <c r="I243" s="30"/>
      <c r="J243" s="30"/>
      <c r="K243" s="30"/>
      <c r="L243" s="30"/>
      <c r="M243" s="30"/>
      <c r="N243" s="30"/>
      <c r="O243" s="30"/>
      <c r="P243" s="30"/>
    </row>
    <row r="244" spans="1:16">
      <c r="A244" s="30"/>
      <c r="B244" s="30"/>
      <c r="C244" s="30"/>
      <c r="D244" s="30"/>
      <c r="E244" s="30"/>
      <c r="F244" s="30"/>
      <c r="G244" s="30"/>
      <c r="H244" s="30"/>
      <c r="I244" s="30"/>
      <c r="J244" s="30"/>
      <c r="K244" s="30"/>
      <c r="L244" s="30"/>
      <c r="M244" s="30"/>
      <c r="N244" s="30"/>
      <c r="O244" s="30"/>
      <c r="P244" s="30"/>
    </row>
    <row r="245" spans="1:16">
      <c r="A245" s="30"/>
      <c r="B245" s="30"/>
      <c r="C245" s="30"/>
      <c r="D245" s="30"/>
      <c r="E245" s="30"/>
      <c r="F245" s="30"/>
      <c r="G245" s="30"/>
      <c r="H245" s="30"/>
      <c r="I245" s="30"/>
      <c r="J245" s="30"/>
      <c r="K245" s="30"/>
      <c r="L245" s="30"/>
      <c r="M245" s="30"/>
      <c r="N245" s="30"/>
      <c r="O245" s="30"/>
      <c r="P245" s="30"/>
    </row>
    <row r="246" spans="1:16">
      <c r="A246" s="30"/>
      <c r="B246" s="30"/>
      <c r="C246" s="30"/>
      <c r="D246" s="30"/>
      <c r="E246" s="30"/>
      <c r="F246" s="30"/>
      <c r="G246" s="30"/>
      <c r="H246" s="30"/>
      <c r="I246" s="30"/>
      <c r="J246" s="30"/>
      <c r="K246" s="30"/>
      <c r="L246" s="30"/>
      <c r="M246" s="30"/>
      <c r="N246" s="30"/>
      <c r="O246" s="30"/>
      <c r="P246" s="30"/>
    </row>
    <row r="247" spans="1:16">
      <c r="A247" s="30"/>
      <c r="B247" s="30"/>
      <c r="C247" s="30"/>
      <c r="D247" s="30"/>
      <c r="E247" s="30"/>
      <c r="F247" s="30"/>
      <c r="G247" s="30"/>
      <c r="H247" s="30"/>
      <c r="I247" s="30"/>
      <c r="J247" s="30"/>
      <c r="K247" s="30"/>
      <c r="L247" s="30"/>
      <c r="M247" s="30"/>
      <c r="N247" s="30"/>
      <c r="O247" s="30"/>
      <c r="P247" s="30"/>
    </row>
    <row r="248" spans="1:16">
      <c r="A248" s="30"/>
      <c r="B248" s="30"/>
      <c r="C248" s="30"/>
      <c r="D248" s="30"/>
      <c r="E248" s="30"/>
      <c r="F248" s="30"/>
      <c r="G248" s="30"/>
      <c r="H248" s="30"/>
      <c r="I248" s="30"/>
      <c r="J248" s="30"/>
      <c r="K248" s="30"/>
      <c r="L248" s="30"/>
      <c r="M248" s="30"/>
      <c r="N248" s="30"/>
      <c r="O248" s="30"/>
      <c r="P248" s="30"/>
    </row>
    <row r="249" spans="1:16">
      <c r="A249" s="30"/>
      <c r="B249" s="30"/>
      <c r="C249" s="30"/>
      <c r="D249" s="30"/>
      <c r="E249" s="30"/>
      <c r="F249" s="30"/>
      <c r="G249" s="30"/>
      <c r="H249" s="30"/>
      <c r="I249" s="30"/>
      <c r="J249" s="30"/>
      <c r="K249" s="30"/>
      <c r="L249" s="30"/>
      <c r="M249" s="30"/>
      <c r="N249" s="30"/>
      <c r="O249" s="30"/>
      <c r="P249" s="30"/>
    </row>
    <row r="250" spans="1:16">
      <c r="A250" s="30"/>
      <c r="B250" s="30"/>
      <c r="C250" s="30"/>
      <c r="D250" s="30"/>
      <c r="E250" s="30"/>
      <c r="F250" s="30"/>
      <c r="G250" s="30"/>
      <c r="H250" s="30"/>
      <c r="I250" s="30"/>
      <c r="J250" s="30"/>
      <c r="K250" s="30"/>
      <c r="L250" s="30"/>
      <c r="M250" s="30"/>
      <c r="N250" s="30"/>
      <c r="O250" s="30"/>
      <c r="P250" s="30"/>
    </row>
    <row r="251" spans="1:16">
      <c r="A251" s="30"/>
      <c r="B251" s="30"/>
      <c r="C251" s="30"/>
      <c r="D251" s="30"/>
      <c r="E251" s="30"/>
      <c r="F251" s="30"/>
      <c r="G251" s="30"/>
      <c r="H251" s="30"/>
      <c r="I251" s="30"/>
      <c r="J251" s="30"/>
      <c r="K251" s="30"/>
      <c r="L251" s="30"/>
      <c r="M251" s="30"/>
      <c r="N251" s="30"/>
      <c r="O251" s="30"/>
      <c r="P251" s="30"/>
    </row>
    <row r="252" spans="1:16">
      <c r="A252" s="30"/>
      <c r="B252" s="30"/>
      <c r="C252" s="30"/>
      <c r="D252" s="30"/>
      <c r="E252" s="30"/>
      <c r="F252" s="30"/>
      <c r="G252" s="30"/>
      <c r="H252" s="30"/>
      <c r="I252" s="30"/>
      <c r="J252" s="30"/>
      <c r="K252" s="30"/>
      <c r="L252" s="30"/>
      <c r="M252" s="30"/>
      <c r="N252" s="30"/>
      <c r="O252" s="30"/>
      <c r="P252" s="30"/>
    </row>
    <row r="253" spans="1:16">
      <c r="A253" s="30"/>
      <c r="B253" s="30"/>
      <c r="C253" s="30"/>
      <c r="D253" s="30"/>
      <c r="E253" s="30"/>
      <c r="F253" s="30"/>
      <c r="G253" s="30"/>
      <c r="H253" s="30"/>
      <c r="I253" s="30"/>
      <c r="J253" s="30"/>
      <c r="K253" s="30"/>
      <c r="L253" s="30"/>
      <c r="M253" s="30"/>
      <c r="N253" s="30"/>
      <c r="O253" s="30"/>
      <c r="P253" s="30"/>
    </row>
    <row r="254" spans="1:16">
      <c r="A254" s="30"/>
      <c r="B254" s="30"/>
      <c r="C254" s="30"/>
      <c r="D254" s="30"/>
      <c r="E254" s="30"/>
      <c r="F254" s="30"/>
      <c r="G254" s="30"/>
      <c r="H254" s="30"/>
      <c r="I254" s="30"/>
      <c r="J254" s="30"/>
      <c r="K254" s="30"/>
      <c r="L254" s="30"/>
      <c r="M254" s="30"/>
      <c r="N254" s="30"/>
      <c r="O254" s="30"/>
      <c r="P254" s="30"/>
    </row>
    <row r="255" spans="1:16">
      <c r="A255" s="30"/>
      <c r="B255" s="30"/>
      <c r="C255" s="30"/>
      <c r="D255" s="30"/>
      <c r="E255" s="30"/>
      <c r="F255" s="30"/>
      <c r="G255" s="30"/>
      <c r="H255" s="30"/>
      <c r="I255" s="30"/>
      <c r="J255" s="30"/>
      <c r="K255" s="30"/>
      <c r="L255" s="30"/>
      <c r="M255" s="30"/>
      <c r="N255" s="30"/>
      <c r="O255" s="30"/>
      <c r="P255" s="30"/>
    </row>
    <row r="256" spans="1:16">
      <c r="A256" s="30"/>
      <c r="B256" s="30"/>
      <c r="C256" s="30"/>
      <c r="D256" s="30"/>
      <c r="E256" s="30"/>
      <c r="F256" s="30"/>
      <c r="G256" s="30"/>
      <c r="H256" s="30"/>
      <c r="I256" s="30"/>
      <c r="J256" s="30"/>
      <c r="K256" s="30"/>
      <c r="L256" s="30"/>
      <c r="M256" s="30"/>
      <c r="N256" s="30"/>
      <c r="O256" s="30"/>
      <c r="P256" s="30"/>
    </row>
    <row r="257" spans="1:16">
      <c r="A257" s="30"/>
      <c r="B257" s="30"/>
      <c r="C257" s="30"/>
      <c r="D257" s="30"/>
      <c r="E257" s="30"/>
      <c r="F257" s="30"/>
      <c r="G257" s="30"/>
      <c r="H257" s="30"/>
      <c r="I257" s="30"/>
      <c r="J257" s="30"/>
      <c r="K257" s="30"/>
      <c r="L257" s="30"/>
      <c r="M257" s="30"/>
      <c r="N257" s="30"/>
      <c r="O257" s="30"/>
      <c r="P257" s="30"/>
    </row>
    <row r="258" spans="1:16">
      <c r="A258" s="30"/>
      <c r="B258" s="30"/>
      <c r="C258" s="30"/>
      <c r="D258" s="30"/>
      <c r="E258" s="30"/>
      <c r="F258" s="30"/>
      <c r="G258" s="30"/>
      <c r="H258" s="30"/>
      <c r="I258" s="30"/>
      <c r="J258" s="30"/>
      <c r="K258" s="30"/>
      <c r="L258" s="30"/>
      <c r="M258" s="30"/>
      <c r="N258" s="30"/>
      <c r="O258" s="30"/>
      <c r="P258" s="30"/>
    </row>
    <row r="259" spans="1:16">
      <c r="A259" s="30"/>
      <c r="B259" s="30"/>
      <c r="C259" s="30"/>
      <c r="D259" s="30"/>
      <c r="E259" s="30"/>
      <c r="F259" s="30"/>
      <c r="G259" s="30"/>
      <c r="H259" s="30"/>
      <c r="I259" s="30"/>
      <c r="J259" s="30"/>
      <c r="K259" s="30"/>
      <c r="L259" s="30"/>
      <c r="M259" s="30"/>
      <c r="N259" s="30"/>
      <c r="O259" s="30"/>
      <c r="P259" s="30"/>
    </row>
    <row r="260" spans="1:16">
      <c r="A260" s="30"/>
      <c r="B260" s="30"/>
      <c r="C260" s="30"/>
      <c r="D260" s="30"/>
      <c r="E260" s="30"/>
      <c r="F260" s="30"/>
      <c r="G260" s="30"/>
      <c r="H260" s="30"/>
      <c r="I260" s="30"/>
      <c r="J260" s="30"/>
      <c r="K260" s="30"/>
      <c r="L260" s="30"/>
      <c r="M260" s="30"/>
      <c r="N260" s="30"/>
      <c r="O260" s="30"/>
      <c r="P260" s="30"/>
    </row>
    <row r="261" spans="1:16">
      <c r="A261" s="30"/>
      <c r="B261" s="30"/>
      <c r="C261" s="30"/>
      <c r="D261" s="30"/>
      <c r="E261" s="30"/>
      <c r="F261" s="30"/>
      <c r="G261" s="30"/>
      <c r="H261" s="30"/>
      <c r="I261" s="30"/>
      <c r="J261" s="30"/>
      <c r="K261" s="30"/>
      <c r="L261" s="30"/>
      <c r="M261" s="30"/>
      <c r="N261" s="30"/>
      <c r="O261" s="30"/>
      <c r="P261" s="30"/>
    </row>
    <row r="262" spans="1:16">
      <c r="A262" s="30"/>
      <c r="B262" s="30"/>
      <c r="C262" s="30"/>
      <c r="D262" s="30"/>
      <c r="E262" s="30"/>
      <c r="F262" s="30"/>
      <c r="G262" s="30"/>
      <c r="H262" s="30"/>
      <c r="I262" s="30"/>
      <c r="J262" s="30"/>
      <c r="K262" s="30"/>
      <c r="L262" s="30"/>
      <c r="M262" s="30"/>
      <c r="N262" s="30"/>
      <c r="O262" s="30"/>
      <c r="P262" s="30"/>
    </row>
    <row r="263" spans="1:16">
      <c r="A263" s="30"/>
      <c r="B263" s="30"/>
      <c r="C263" s="30"/>
      <c r="D263" s="30"/>
      <c r="E263" s="30"/>
      <c r="F263" s="30"/>
      <c r="G263" s="30"/>
      <c r="H263" s="30"/>
      <c r="I263" s="30"/>
      <c r="J263" s="30"/>
      <c r="K263" s="30"/>
      <c r="L263" s="30"/>
      <c r="M263" s="30"/>
      <c r="N263" s="30"/>
      <c r="O263" s="30"/>
      <c r="P263" s="30"/>
    </row>
    <row r="264" spans="1:16">
      <c r="A264" s="30"/>
      <c r="B264" s="30"/>
      <c r="C264" s="30"/>
      <c r="D264" s="30"/>
      <c r="E264" s="30"/>
      <c r="F264" s="30"/>
      <c r="G264" s="30"/>
      <c r="H264" s="30"/>
      <c r="I264" s="30"/>
      <c r="J264" s="30"/>
      <c r="K264" s="30"/>
      <c r="L264" s="30"/>
      <c r="M264" s="30"/>
      <c r="N264" s="30"/>
      <c r="O264" s="30"/>
      <c r="P264" s="30"/>
    </row>
    <row r="265" spans="1:16">
      <c r="A265" s="30"/>
      <c r="B265" s="30"/>
      <c r="C265" s="30"/>
      <c r="D265" s="30"/>
      <c r="E265" s="30"/>
      <c r="F265" s="30"/>
      <c r="G265" s="30"/>
      <c r="H265" s="30"/>
      <c r="I265" s="30"/>
      <c r="J265" s="30"/>
      <c r="K265" s="30"/>
      <c r="L265" s="30"/>
      <c r="M265" s="30"/>
      <c r="N265" s="30"/>
      <c r="O265" s="30"/>
      <c r="P265" s="30"/>
    </row>
    <row r="266" spans="1:16">
      <c r="A266" s="30"/>
      <c r="B266" s="30"/>
      <c r="C266" s="30"/>
      <c r="D266" s="30"/>
      <c r="E266" s="30"/>
      <c r="F266" s="30"/>
      <c r="G266" s="30"/>
      <c r="H266" s="30"/>
      <c r="I266" s="30"/>
      <c r="J266" s="30"/>
      <c r="K266" s="30"/>
      <c r="L266" s="30"/>
      <c r="M266" s="30"/>
      <c r="N266" s="30"/>
      <c r="O266" s="30"/>
      <c r="P266" s="30"/>
    </row>
    <row r="267" spans="1:16">
      <c r="A267" s="30"/>
      <c r="B267" s="30"/>
      <c r="C267" s="30"/>
      <c r="D267" s="30"/>
      <c r="E267" s="30"/>
      <c r="F267" s="30"/>
      <c r="G267" s="30"/>
      <c r="H267" s="30"/>
      <c r="I267" s="30"/>
      <c r="J267" s="30"/>
      <c r="K267" s="30"/>
      <c r="L267" s="30"/>
      <c r="M267" s="30"/>
      <c r="N267" s="30"/>
      <c r="O267" s="30"/>
      <c r="P267" s="30"/>
    </row>
    <row r="268" spans="1:16">
      <c r="A268" s="30"/>
      <c r="B268" s="30"/>
      <c r="C268" s="30"/>
      <c r="D268" s="30"/>
      <c r="E268" s="30"/>
      <c r="F268" s="30"/>
      <c r="G268" s="30"/>
      <c r="H268" s="30"/>
      <c r="I268" s="30"/>
      <c r="J268" s="30"/>
      <c r="K268" s="30"/>
      <c r="L268" s="30"/>
      <c r="M268" s="30"/>
      <c r="N268" s="30"/>
      <c r="O268" s="30"/>
      <c r="P268" s="30"/>
    </row>
    <row r="269" spans="1:16">
      <c r="A269" s="30"/>
      <c r="B269" s="30"/>
      <c r="C269" s="30"/>
      <c r="D269" s="30"/>
      <c r="E269" s="30"/>
      <c r="F269" s="30"/>
      <c r="G269" s="30"/>
      <c r="H269" s="30"/>
      <c r="I269" s="30"/>
      <c r="J269" s="30"/>
      <c r="K269" s="30"/>
      <c r="L269" s="30"/>
      <c r="M269" s="30"/>
      <c r="N269" s="30"/>
      <c r="O269" s="30"/>
      <c r="P269" s="30"/>
    </row>
    <row r="270" spans="1:16">
      <c r="A270" s="30"/>
      <c r="B270" s="30"/>
      <c r="C270" s="30"/>
      <c r="D270" s="30"/>
      <c r="E270" s="30"/>
      <c r="F270" s="30"/>
      <c r="G270" s="30"/>
      <c r="H270" s="30"/>
      <c r="I270" s="30"/>
      <c r="J270" s="30"/>
      <c r="K270" s="30"/>
      <c r="L270" s="30"/>
      <c r="M270" s="30"/>
      <c r="N270" s="30"/>
      <c r="O270" s="30"/>
      <c r="P270" s="30"/>
    </row>
    <row r="271" spans="1:16">
      <c r="A271" s="30"/>
      <c r="B271" s="30"/>
      <c r="C271" s="30"/>
      <c r="D271" s="30"/>
      <c r="E271" s="30"/>
      <c r="F271" s="30"/>
      <c r="G271" s="30"/>
      <c r="H271" s="30"/>
      <c r="I271" s="30"/>
      <c r="J271" s="30"/>
      <c r="K271" s="30"/>
      <c r="L271" s="30"/>
      <c r="M271" s="30"/>
      <c r="N271" s="30"/>
      <c r="O271" s="30"/>
      <c r="P271" s="30"/>
    </row>
    <row r="272" spans="1:16">
      <c r="A272" s="30"/>
      <c r="B272" s="30"/>
      <c r="C272" s="30"/>
      <c r="D272" s="30"/>
      <c r="E272" s="30"/>
      <c r="F272" s="30"/>
      <c r="G272" s="30"/>
      <c r="H272" s="30"/>
      <c r="I272" s="30"/>
      <c r="J272" s="30"/>
      <c r="K272" s="30"/>
      <c r="L272" s="30"/>
      <c r="M272" s="30"/>
      <c r="N272" s="30"/>
      <c r="O272" s="30"/>
      <c r="P272" s="30"/>
    </row>
    <row r="273" spans="1:16">
      <c r="A273" s="30"/>
      <c r="B273" s="30"/>
      <c r="C273" s="30"/>
      <c r="D273" s="30"/>
      <c r="E273" s="30"/>
      <c r="F273" s="30"/>
      <c r="G273" s="30"/>
      <c r="H273" s="30"/>
      <c r="I273" s="30"/>
      <c r="J273" s="30"/>
      <c r="K273" s="30"/>
      <c r="L273" s="30"/>
      <c r="M273" s="30"/>
      <c r="N273" s="30"/>
      <c r="O273" s="30"/>
      <c r="P273" s="30"/>
    </row>
    <row r="274" spans="1:16">
      <c r="A274" s="30"/>
      <c r="B274" s="30"/>
      <c r="C274" s="30"/>
      <c r="D274" s="30"/>
      <c r="E274" s="30"/>
      <c r="F274" s="30"/>
      <c r="G274" s="30"/>
      <c r="H274" s="30"/>
      <c r="I274" s="30"/>
      <c r="J274" s="30"/>
      <c r="K274" s="30"/>
      <c r="L274" s="30"/>
      <c r="M274" s="30"/>
      <c r="N274" s="30"/>
      <c r="O274" s="30"/>
      <c r="P274" s="30"/>
    </row>
    <row r="275" spans="1:16">
      <c r="A275" s="30"/>
      <c r="B275" s="30"/>
      <c r="C275" s="30"/>
      <c r="D275" s="30"/>
      <c r="E275" s="30"/>
      <c r="F275" s="30"/>
      <c r="G275" s="30"/>
      <c r="H275" s="30"/>
      <c r="I275" s="30"/>
      <c r="J275" s="30"/>
      <c r="K275" s="30"/>
      <c r="L275" s="30"/>
      <c r="M275" s="30"/>
      <c r="N275" s="30"/>
      <c r="O275" s="30"/>
      <c r="P275" s="30"/>
    </row>
    <row r="276" spans="1:16">
      <c r="A276" s="30"/>
      <c r="B276" s="30"/>
      <c r="C276" s="30"/>
      <c r="D276" s="30"/>
      <c r="E276" s="30"/>
      <c r="F276" s="30"/>
      <c r="G276" s="30"/>
      <c r="H276" s="30"/>
      <c r="I276" s="30"/>
      <c r="J276" s="30"/>
      <c r="K276" s="30"/>
      <c r="L276" s="30"/>
      <c r="M276" s="30"/>
      <c r="N276" s="30"/>
      <c r="O276" s="30"/>
      <c r="P276" s="30"/>
    </row>
    <row r="277" spans="1:16">
      <c r="A277" s="30"/>
      <c r="B277" s="30"/>
      <c r="C277" s="30"/>
      <c r="D277" s="30"/>
      <c r="E277" s="30"/>
      <c r="F277" s="30"/>
      <c r="G277" s="30"/>
      <c r="H277" s="30"/>
      <c r="I277" s="30"/>
      <c r="J277" s="30"/>
      <c r="K277" s="30"/>
      <c r="L277" s="30"/>
      <c r="M277" s="30"/>
      <c r="N277" s="30"/>
      <c r="O277" s="30"/>
      <c r="P277" s="30"/>
    </row>
    <row r="278" spans="1:16">
      <c r="A278" s="30"/>
      <c r="B278" s="30"/>
      <c r="C278" s="30"/>
      <c r="D278" s="30"/>
      <c r="E278" s="30"/>
      <c r="F278" s="30"/>
      <c r="G278" s="30"/>
      <c r="H278" s="30"/>
      <c r="I278" s="30"/>
      <c r="J278" s="30"/>
      <c r="K278" s="30"/>
      <c r="L278" s="30"/>
      <c r="M278" s="30"/>
      <c r="N278" s="30"/>
      <c r="O278" s="30"/>
      <c r="P278" s="30"/>
    </row>
    <row r="279" spans="1:16">
      <c r="A279" s="30"/>
      <c r="B279" s="30"/>
      <c r="C279" s="30"/>
      <c r="D279" s="30"/>
      <c r="E279" s="30"/>
      <c r="F279" s="30"/>
      <c r="G279" s="30"/>
      <c r="H279" s="30"/>
      <c r="I279" s="30"/>
      <c r="J279" s="30"/>
      <c r="K279" s="30"/>
      <c r="L279" s="30"/>
      <c r="M279" s="30"/>
      <c r="N279" s="30"/>
      <c r="O279" s="30"/>
      <c r="P279" s="30"/>
    </row>
    <row r="280" spans="1:16">
      <c r="A280" s="30"/>
      <c r="B280" s="30"/>
      <c r="C280" s="30"/>
      <c r="D280" s="30"/>
      <c r="E280" s="30"/>
      <c r="F280" s="30"/>
      <c r="G280" s="30"/>
      <c r="H280" s="30"/>
      <c r="I280" s="30"/>
      <c r="J280" s="30"/>
      <c r="K280" s="30"/>
      <c r="L280" s="30"/>
      <c r="M280" s="30"/>
      <c r="N280" s="30"/>
      <c r="O280" s="30"/>
      <c r="P280" s="30"/>
    </row>
    <row r="281" spans="1:16">
      <c r="A281" s="30"/>
      <c r="B281" s="30"/>
      <c r="C281" s="30"/>
      <c r="D281" s="30"/>
      <c r="E281" s="30"/>
      <c r="F281" s="30"/>
      <c r="G281" s="30"/>
      <c r="H281" s="30"/>
      <c r="I281" s="30"/>
      <c r="J281" s="30"/>
      <c r="K281" s="30"/>
      <c r="L281" s="30"/>
      <c r="M281" s="30"/>
      <c r="N281" s="30"/>
      <c r="O281" s="30"/>
      <c r="P281" s="30"/>
    </row>
    <row r="282" spans="1:16">
      <c r="A282" s="30"/>
      <c r="B282" s="30"/>
      <c r="C282" s="30"/>
      <c r="D282" s="30"/>
      <c r="E282" s="30"/>
      <c r="F282" s="30"/>
      <c r="G282" s="30"/>
      <c r="H282" s="30"/>
      <c r="I282" s="30"/>
      <c r="J282" s="30"/>
      <c r="K282" s="30"/>
      <c r="L282" s="30"/>
      <c r="M282" s="30"/>
      <c r="N282" s="30"/>
      <c r="O282" s="30"/>
      <c r="P282" s="30"/>
    </row>
    <row r="283" spans="1:16">
      <c r="A283" s="30"/>
      <c r="B283" s="30"/>
      <c r="C283" s="30"/>
      <c r="D283" s="30"/>
      <c r="E283" s="30"/>
      <c r="F283" s="30"/>
      <c r="G283" s="30"/>
      <c r="H283" s="30"/>
      <c r="I283" s="30"/>
      <c r="J283" s="30"/>
      <c r="K283" s="30"/>
      <c r="L283" s="30"/>
      <c r="M283" s="30"/>
      <c r="N283" s="30"/>
      <c r="O283" s="30"/>
      <c r="P283" s="30"/>
    </row>
    <row r="284" spans="1:16">
      <c r="A284" s="30"/>
      <c r="B284" s="30"/>
      <c r="C284" s="30"/>
      <c r="D284" s="30"/>
      <c r="E284" s="30"/>
      <c r="F284" s="30"/>
      <c r="G284" s="30"/>
      <c r="H284" s="30"/>
      <c r="I284" s="30"/>
      <c r="J284" s="30"/>
      <c r="K284" s="30"/>
      <c r="L284" s="30"/>
      <c r="M284" s="30"/>
      <c r="N284" s="30"/>
      <c r="O284" s="30"/>
      <c r="P284" s="30"/>
    </row>
    <row r="285" spans="1:16">
      <c r="A285" s="30"/>
      <c r="B285" s="30"/>
      <c r="C285" s="30"/>
      <c r="D285" s="30"/>
      <c r="E285" s="30"/>
      <c r="F285" s="30"/>
      <c r="G285" s="30"/>
      <c r="H285" s="30"/>
      <c r="I285" s="30"/>
      <c r="J285" s="30"/>
      <c r="K285" s="30"/>
      <c r="L285" s="30"/>
      <c r="M285" s="30"/>
      <c r="N285" s="30"/>
      <c r="O285" s="30"/>
      <c r="P285" s="30"/>
    </row>
    <row r="286" spans="1:16">
      <c r="A286" s="30"/>
      <c r="B286" s="30"/>
      <c r="C286" s="30"/>
      <c r="D286" s="30"/>
      <c r="E286" s="30"/>
      <c r="F286" s="30"/>
      <c r="G286" s="30"/>
      <c r="H286" s="30"/>
      <c r="I286" s="30"/>
      <c r="J286" s="30"/>
      <c r="K286" s="30"/>
      <c r="L286" s="30"/>
      <c r="M286" s="30"/>
      <c r="N286" s="30"/>
      <c r="O286" s="30"/>
      <c r="P286" s="30"/>
    </row>
    <row r="287" spans="1:16">
      <c r="A287" s="30"/>
      <c r="B287" s="30"/>
      <c r="C287" s="30"/>
      <c r="D287" s="30"/>
      <c r="E287" s="30"/>
      <c r="F287" s="30"/>
      <c r="G287" s="30"/>
      <c r="H287" s="30"/>
      <c r="I287" s="30"/>
      <c r="J287" s="30"/>
      <c r="K287" s="30"/>
      <c r="L287" s="30"/>
      <c r="M287" s="30"/>
      <c r="N287" s="30"/>
      <c r="O287" s="30"/>
      <c r="P287" s="30"/>
    </row>
    <row r="288" spans="1:16">
      <c r="A288" s="30"/>
      <c r="B288" s="30"/>
      <c r="C288" s="30"/>
      <c r="D288" s="30"/>
      <c r="E288" s="30"/>
      <c r="F288" s="30"/>
      <c r="G288" s="30"/>
      <c r="H288" s="30"/>
      <c r="I288" s="30"/>
      <c r="J288" s="30"/>
      <c r="K288" s="30"/>
      <c r="L288" s="30"/>
      <c r="M288" s="30"/>
      <c r="N288" s="30"/>
      <c r="O288" s="30"/>
      <c r="P288" s="30"/>
    </row>
    <row r="289" spans="1:16">
      <c r="A289" s="30"/>
      <c r="B289" s="30"/>
      <c r="C289" s="30"/>
      <c r="D289" s="30"/>
      <c r="E289" s="30"/>
      <c r="F289" s="30"/>
      <c r="G289" s="30"/>
      <c r="H289" s="30"/>
      <c r="I289" s="30"/>
      <c r="J289" s="30"/>
      <c r="K289" s="30"/>
      <c r="L289" s="30"/>
      <c r="M289" s="30"/>
      <c r="N289" s="30"/>
      <c r="O289" s="30"/>
      <c r="P289" s="30"/>
    </row>
    <row r="290" spans="1:16">
      <c r="A290" s="30"/>
      <c r="B290" s="30"/>
      <c r="C290" s="30"/>
      <c r="D290" s="30"/>
      <c r="E290" s="30"/>
      <c r="F290" s="30"/>
      <c r="G290" s="30"/>
      <c r="H290" s="30"/>
      <c r="I290" s="30"/>
      <c r="J290" s="30"/>
      <c r="K290" s="30"/>
      <c r="L290" s="30"/>
      <c r="M290" s="30"/>
      <c r="N290" s="30"/>
      <c r="O290" s="30"/>
      <c r="P290" s="30"/>
    </row>
    <row r="291" spans="1:16">
      <c r="A291" s="30"/>
      <c r="B291" s="30"/>
      <c r="C291" s="30"/>
      <c r="D291" s="30"/>
      <c r="E291" s="30"/>
      <c r="F291" s="30"/>
      <c r="G291" s="30"/>
      <c r="H291" s="30"/>
      <c r="I291" s="30"/>
      <c r="J291" s="30"/>
      <c r="K291" s="30"/>
      <c r="L291" s="30"/>
      <c r="M291" s="30"/>
      <c r="N291" s="30"/>
      <c r="O291" s="30"/>
      <c r="P291" s="30"/>
    </row>
    <row r="292" spans="1:16">
      <c r="A292" s="30"/>
      <c r="B292" s="30"/>
      <c r="C292" s="30"/>
      <c r="D292" s="30"/>
      <c r="E292" s="30"/>
      <c r="F292" s="30"/>
      <c r="G292" s="30"/>
      <c r="H292" s="30"/>
      <c r="I292" s="30"/>
      <c r="J292" s="30"/>
      <c r="K292" s="30"/>
      <c r="L292" s="30"/>
      <c r="M292" s="30"/>
      <c r="N292" s="30"/>
      <c r="O292" s="30"/>
      <c r="P292" s="30"/>
    </row>
    <row r="293" spans="1:16">
      <c r="A293" s="30"/>
      <c r="B293" s="30"/>
      <c r="C293" s="30"/>
      <c r="D293" s="30"/>
      <c r="E293" s="30"/>
      <c r="F293" s="30"/>
      <c r="G293" s="30"/>
      <c r="H293" s="30"/>
      <c r="I293" s="30"/>
      <c r="J293" s="30"/>
      <c r="K293" s="30"/>
      <c r="L293" s="30"/>
      <c r="M293" s="30"/>
      <c r="N293" s="30"/>
      <c r="O293" s="30"/>
      <c r="P293" s="30"/>
    </row>
    <row r="294" spans="1:16">
      <c r="A294" s="30"/>
      <c r="B294" s="30"/>
      <c r="C294" s="30"/>
      <c r="D294" s="30"/>
      <c r="E294" s="30"/>
      <c r="F294" s="30"/>
      <c r="G294" s="30"/>
      <c r="H294" s="30"/>
      <c r="I294" s="30"/>
      <c r="J294" s="30"/>
      <c r="K294" s="30"/>
      <c r="L294" s="30"/>
      <c r="M294" s="30"/>
      <c r="N294" s="30"/>
      <c r="O294" s="30"/>
      <c r="P294" s="30"/>
    </row>
    <row r="295" spans="1:16">
      <c r="A295" s="30"/>
      <c r="B295" s="30"/>
      <c r="C295" s="30"/>
      <c r="D295" s="30"/>
      <c r="E295" s="30"/>
      <c r="F295" s="30"/>
      <c r="G295" s="30"/>
      <c r="H295" s="30"/>
      <c r="I295" s="30"/>
      <c r="J295" s="30"/>
      <c r="K295" s="30"/>
      <c r="L295" s="30"/>
      <c r="M295" s="30"/>
      <c r="N295" s="30"/>
      <c r="O295" s="30"/>
      <c r="P295" s="30"/>
    </row>
    <row r="296" spans="1:16">
      <c r="A296" s="30"/>
      <c r="B296" s="30"/>
      <c r="C296" s="30"/>
      <c r="D296" s="30"/>
      <c r="E296" s="30"/>
      <c r="F296" s="30"/>
      <c r="G296" s="30"/>
      <c r="H296" s="30"/>
      <c r="I296" s="30"/>
      <c r="J296" s="30"/>
      <c r="K296" s="30"/>
      <c r="L296" s="30"/>
      <c r="M296" s="30"/>
      <c r="N296" s="30"/>
      <c r="O296" s="30"/>
      <c r="P296" s="30"/>
    </row>
    <row r="297" spans="1:16">
      <c r="A297" s="30"/>
      <c r="B297" s="30"/>
      <c r="C297" s="30"/>
      <c r="D297" s="30"/>
      <c r="E297" s="30"/>
      <c r="F297" s="30"/>
      <c r="G297" s="30"/>
      <c r="H297" s="30"/>
      <c r="I297" s="30"/>
      <c r="J297" s="30"/>
      <c r="K297" s="30"/>
      <c r="L297" s="30"/>
      <c r="M297" s="30"/>
      <c r="N297" s="30"/>
      <c r="O297" s="30"/>
      <c r="P297" s="30"/>
    </row>
    <row r="298" spans="1:16">
      <c r="A298" s="30"/>
      <c r="B298" s="30"/>
      <c r="C298" s="30"/>
      <c r="D298" s="30"/>
      <c r="E298" s="30"/>
      <c r="F298" s="30"/>
      <c r="G298" s="30"/>
      <c r="H298" s="30"/>
      <c r="I298" s="30"/>
      <c r="J298" s="30"/>
      <c r="K298" s="30"/>
      <c r="L298" s="30"/>
      <c r="M298" s="30"/>
      <c r="N298" s="30"/>
      <c r="O298" s="30"/>
      <c r="P298" s="30"/>
    </row>
    <row r="299" spans="1:16">
      <c r="A299" s="30"/>
      <c r="B299" s="30"/>
      <c r="C299" s="30"/>
      <c r="D299" s="30"/>
      <c r="E299" s="30"/>
      <c r="F299" s="30"/>
      <c r="G299" s="30"/>
      <c r="H299" s="30"/>
      <c r="I299" s="30"/>
      <c r="J299" s="30"/>
      <c r="K299" s="30"/>
      <c r="L299" s="30"/>
      <c r="M299" s="30"/>
      <c r="N299" s="30"/>
      <c r="O299" s="30"/>
      <c r="P299" s="30"/>
    </row>
    <row r="300" spans="1:16">
      <c r="A300" s="30"/>
      <c r="B300" s="30"/>
      <c r="C300" s="30"/>
      <c r="D300" s="30"/>
      <c r="E300" s="30"/>
      <c r="F300" s="30"/>
      <c r="G300" s="30"/>
      <c r="H300" s="30"/>
      <c r="I300" s="30"/>
      <c r="J300" s="30"/>
      <c r="K300" s="30"/>
      <c r="L300" s="30"/>
      <c r="M300" s="30"/>
      <c r="N300" s="30"/>
      <c r="O300" s="30"/>
      <c r="P300" s="30"/>
    </row>
    <row r="301" spans="1:16">
      <c r="A301" s="30"/>
      <c r="B301" s="30"/>
      <c r="C301" s="30"/>
      <c r="D301" s="30"/>
      <c r="E301" s="30"/>
      <c r="F301" s="30"/>
      <c r="G301" s="30"/>
      <c r="H301" s="30"/>
      <c r="I301" s="30"/>
      <c r="J301" s="30"/>
      <c r="K301" s="30"/>
      <c r="L301" s="30"/>
      <c r="M301" s="30"/>
      <c r="N301" s="30"/>
      <c r="O301" s="30"/>
      <c r="P301" s="30"/>
    </row>
    <row r="302" spans="1:16">
      <c r="A302" s="30"/>
      <c r="B302" s="30"/>
      <c r="C302" s="30"/>
      <c r="D302" s="30"/>
      <c r="E302" s="30"/>
      <c r="F302" s="30"/>
      <c r="G302" s="30"/>
      <c r="H302" s="30"/>
      <c r="I302" s="30"/>
      <c r="J302" s="30"/>
      <c r="K302" s="30"/>
      <c r="L302" s="30"/>
      <c r="M302" s="30"/>
      <c r="N302" s="30"/>
      <c r="O302" s="30"/>
      <c r="P302" s="30"/>
    </row>
    <row r="303" spans="1:16">
      <c r="A303" s="30"/>
      <c r="B303" s="30"/>
      <c r="C303" s="30"/>
      <c r="D303" s="30"/>
      <c r="E303" s="30"/>
      <c r="F303" s="30"/>
      <c r="G303" s="30"/>
      <c r="H303" s="30"/>
      <c r="I303" s="30"/>
      <c r="J303" s="30"/>
      <c r="K303" s="30"/>
      <c r="L303" s="30"/>
      <c r="M303" s="30"/>
      <c r="N303" s="30"/>
      <c r="O303" s="30"/>
      <c r="P303" s="30"/>
    </row>
    <row r="304" spans="1:16">
      <c r="A304" s="30"/>
      <c r="B304" s="30"/>
      <c r="C304" s="30"/>
      <c r="D304" s="30"/>
      <c r="E304" s="30"/>
      <c r="F304" s="30"/>
      <c r="G304" s="30"/>
      <c r="H304" s="30"/>
      <c r="I304" s="30"/>
      <c r="J304" s="30"/>
      <c r="K304" s="30"/>
      <c r="L304" s="30"/>
      <c r="M304" s="30"/>
      <c r="N304" s="30"/>
      <c r="O304" s="30"/>
      <c r="P304" s="30"/>
    </row>
    <row r="305" spans="1:16">
      <c r="A305" s="30"/>
      <c r="B305" s="30"/>
      <c r="C305" s="30"/>
      <c r="D305" s="30"/>
      <c r="E305" s="30"/>
      <c r="F305" s="30"/>
      <c r="G305" s="30"/>
      <c r="H305" s="30"/>
      <c r="I305" s="30"/>
      <c r="J305" s="30"/>
      <c r="K305" s="30"/>
      <c r="L305" s="30"/>
      <c r="M305" s="30"/>
      <c r="N305" s="30"/>
      <c r="O305" s="30"/>
      <c r="P305" s="30"/>
    </row>
    <row r="306" spans="1:16">
      <c r="A306" s="30"/>
      <c r="B306" s="30"/>
      <c r="C306" s="30"/>
      <c r="D306" s="30"/>
      <c r="E306" s="30"/>
      <c r="F306" s="30"/>
      <c r="G306" s="30"/>
      <c r="H306" s="30"/>
      <c r="I306" s="30"/>
      <c r="J306" s="30"/>
      <c r="K306" s="30"/>
      <c r="L306" s="30"/>
      <c r="M306" s="30"/>
      <c r="N306" s="30"/>
      <c r="O306" s="30"/>
      <c r="P306" s="30"/>
    </row>
    <row r="307" spans="1:16">
      <c r="A307" s="30"/>
      <c r="B307" s="30"/>
      <c r="C307" s="30"/>
      <c r="D307" s="30"/>
      <c r="E307" s="30"/>
      <c r="F307" s="30"/>
      <c r="G307" s="30"/>
      <c r="H307" s="30"/>
      <c r="I307" s="30"/>
      <c r="J307" s="30"/>
      <c r="K307" s="30"/>
      <c r="L307" s="30"/>
      <c r="M307" s="30"/>
      <c r="N307" s="30"/>
      <c r="O307" s="30"/>
      <c r="P307" s="30"/>
    </row>
    <row r="308" spans="1:16">
      <c r="A308" s="30"/>
      <c r="B308" s="30"/>
      <c r="C308" s="30"/>
      <c r="D308" s="30"/>
      <c r="E308" s="30"/>
      <c r="F308" s="30"/>
      <c r="G308" s="30"/>
      <c r="H308" s="30"/>
      <c r="I308" s="30"/>
      <c r="J308" s="30"/>
      <c r="K308" s="30"/>
      <c r="L308" s="30"/>
      <c r="M308" s="30"/>
      <c r="N308" s="30"/>
      <c r="O308" s="30"/>
      <c r="P308" s="30"/>
    </row>
    <row r="309" spans="1:16">
      <c r="A309" s="30"/>
      <c r="B309" s="30"/>
      <c r="C309" s="30"/>
      <c r="D309" s="30"/>
      <c r="E309" s="30"/>
      <c r="F309" s="30"/>
      <c r="G309" s="30"/>
      <c r="H309" s="30"/>
      <c r="I309" s="30"/>
      <c r="J309" s="30"/>
      <c r="K309" s="30"/>
      <c r="L309" s="30"/>
      <c r="M309" s="30"/>
      <c r="N309" s="30"/>
      <c r="O309" s="30"/>
      <c r="P309" s="30"/>
    </row>
    <row r="310" spans="1:16">
      <c r="A310" s="30"/>
      <c r="B310" s="30"/>
      <c r="C310" s="30"/>
      <c r="D310" s="30"/>
      <c r="E310" s="30"/>
      <c r="F310" s="30"/>
      <c r="G310" s="30"/>
      <c r="H310" s="30"/>
      <c r="I310" s="30"/>
      <c r="J310" s="30"/>
      <c r="K310" s="30"/>
      <c r="L310" s="30"/>
      <c r="M310" s="30"/>
      <c r="N310" s="30"/>
      <c r="O310" s="30"/>
      <c r="P310" s="30"/>
    </row>
    <row r="311" spans="1:16">
      <c r="A311" s="30"/>
      <c r="B311" s="30"/>
      <c r="C311" s="30"/>
      <c r="D311" s="30"/>
      <c r="E311" s="30"/>
      <c r="F311" s="30"/>
      <c r="G311" s="30"/>
      <c r="H311" s="30"/>
      <c r="I311" s="30"/>
      <c r="J311" s="30"/>
      <c r="K311" s="30"/>
      <c r="L311" s="30"/>
      <c r="M311" s="30"/>
      <c r="N311" s="30"/>
      <c r="O311" s="30"/>
      <c r="P311" s="30"/>
    </row>
    <row r="312" spans="1:16">
      <c r="A312" s="30"/>
      <c r="B312" s="30"/>
      <c r="C312" s="30"/>
      <c r="D312" s="30"/>
      <c r="E312" s="30"/>
      <c r="F312" s="30"/>
      <c r="G312" s="30"/>
      <c r="H312" s="30"/>
      <c r="I312" s="30"/>
      <c r="J312" s="30"/>
      <c r="K312" s="30"/>
      <c r="L312" s="30"/>
      <c r="M312" s="30"/>
      <c r="N312" s="30"/>
      <c r="O312" s="30"/>
      <c r="P312" s="30"/>
    </row>
    <row r="313" spans="1:16">
      <c r="A313" s="30"/>
      <c r="B313" s="30"/>
      <c r="C313" s="30"/>
      <c r="D313" s="30"/>
      <c r="E313" s="30"/>
      <c r="F313" s="30"/>
      <c r="G313" s="30"/>
      <c r="H313" s="30"/>
      <c r="I313" s="30"/>
      <c r="J313" s="30"/>
      <c r="K313" s="30"/>
      <c r="L313" s="30"/>
      <c r="M313" s="30"/>
      <c r="N313" s="30"/>
      <c r="O313" s="30"/>
      <c r="P313" s="30"/>
    </row>
    <row r="314" spans="1:16">
      <c r="A314" s="30"/>
      <c r="B314" s="30"/>
      <c r="C314" s="30"/>
      <c r="D314" s="30"/>
      <c r="E314" s="30"/>
      <c r="F314" s="30"/>
      <c r="G314" s="30"/>
      <c r="H314" s="30"/>
      <c r="I314" s="30"/>
      <c r="J314" s="30"/>
      <c r="K314" s="30"/>
      <c r="L314" s="30"/>
      <c r="M314" s="30"/>
      <c r="N314" s="30"/>
      <c r="O314" s="30"/>
      <c r="P314" s="30"/>
    </row>
    <row r="315" spans="1:16">
      <c r="A315" s="30"/>
      <c r="B315" s="30"/>
      <c r="C315" s="30"/>
      <c r="D315" s="30"/>
      <c r="E315" s="30"/>
      <c r="F315" s="30"/>
      <c r="G315" s="30"/>
      <c r="H315" s="30"/>
      <c r="I315" s="30"/>
      <c r="J315" s="30"/>
      <c r="K315" s="30"/>
      <c r="L315" s="30"/>
      <c r="M315" s="30"/>
      <c r="N315" s="30"/>
      <c r="O315" s="30"/>
      <c r="P315" s="30"/>
    </row>
    <row r="316" spans="1:16">
      <c r="A316" s="30"/>
      <c r="B316" s="30"/>
      <c r="C316" s="30"/>
      <c r="D316" s="30"/>
      <c r="E316" s="30"/>
      <c r="F316" s="30"/>
      <c r="G316" s="30"/>
      <c r="H316" s="30"/>
      <c r="I316" s="30"/>
      <c r="J316" s="30"/>
      <c r="K316" s="30"/>
      <c r="L316" s="30"/>
      <c r="M316" s="30"/>
      <c r="N316" s="30"/>
      <c r="O316" s="30"/>
      <c r="P316" s="30"/>
    </row>
    <row r="317" spans="1:16">
      <c r="A317" s="30"/>
      <c r="B317" s="30"/>
      <c r="C317" s="30"/>
      <c r="D317" s="30"/>
      <c r="E317" s="30"/>
      <c r="F317" s="30"/>
      <c r="G317" s="30"/>
      <c r="H317" s="30"/>
      <c r="I317" s="30"/>
      <c r="J317" s="30"/>
      <c r="K317" s="30"/>
      <c r="L317" s="30"/>
      <c r="M317" s="30"/>
      <c r="N317" s="30"/>
      <c r="O317" s="30"/>
      <c r="P317" s="30"/>
    </row>
    <row r="318" spans="1:16">
      <c r="A318" s="30"/>
      <c r="B318" s="30"/>
      <c r="C318" s="30"/>
      <c r="D318" s="30"/>
      <c r="E318" s="30"/>
      <c r="F318" s="30"/>
      <c r="G318" s="30"/>
      <c r="H318" s="30"/>
      <c r="I318" s="30"/>
      <c r="J318" s="30"/>
      <c r="K318" s="30"/>
      <c r="L318" s="30"/>
      <c r="M318" s="30"/>
      <c r="N318" s="30"/>
      <c r="O318" s="30"/>
      <c r="P318" s="30"/>
    </row>
    <row r="319" spans="1:16">
      <c r="A319" s="30"/>
      <c r="B319" s="30"/>
      <c r="C319" s="30"/>
      <c r="D319" s="30"/>
      <c r="E319" s="30"/>
      <c r="F319" s="30"/>
      <c r="G319" s="30"/>
      <c r="H319" s="30"/>
      <c r="I319" s="30"/>
      <c r="J319" s="30"/>
      <c r="K319" s="30"/>
      <c r="L319" s="30"/>
      <c r="M319" s="30"/>
      <c r="N319" s="30"/>
      <c r="O319" s="30"/>
      <c r="P319" s="30"/>
    </row>
    <row r="320" spans="1:16">
      <c r="A320" s="30"/>
      <c r="B320" s="30"/>
      <c r="C320" s="30"/>
      <c r="D320" s="30"/>
      <c r="E320" s="30"/>
      <c r="F320" s="30"/>
      <c r="G320" s="30"/>
      <c r="H320" s="30"/>
      <c r="I320" s="30"/>
      <c r="J320" s="30"/>
      <c r="K320" s="30"/>
      <c r="L320" s="30"/>
      <c r="M320" s="30"/>
      <c r="N320" s="30"/>
      <c r="O320" s="30"/>
      <c r="P320" s="30"/>
    </row>
    <row r="321" spans="1:16">
      <c r="A321" s="30"/>
      <c r="B321" s="30"/>
      <c r="C321" s="30"/>
      <c r="D321" s="30"/>
      <c r="E321" s="30"/>
      <c r="F321" s="30"/>
      <c r="G321" s="30"/>
      <c r="H321" s="30"/>
      <c r="I321" s="30"/>
      <c r="J321" s="30"/>
      <c r="K321" s="30"/>
      <c r="L321" s="30"/>
      <c r="M321" s="30"/>
      <c r="N321" s="30"/>
      <c r="O321" s="30"/>
      <c r="P321" s="30"/>
    </row>
    <row r="322" spans="1:16">
      <c r="A322" s="30"/>
      <c r="B322" s="30"/>
      <c r="C322" s="30"/>
      <c r="D322" s="30"/>
      <c r="E322" s="30"/>
      <c r="F322" s="30"/>
      <c r="G322" s="30"/>
      <c r="H322" s="30"/>
      <c r="I322" s="30"/>
      <c r="J322" s="30"/>
      <c r="K322" s="30"/>
      <c r="L322" s="30"/>
      <c r="M322" s="30"/>
      <c r="N322" s="30"/>
      <c r="O322" s="30"/>
      <c r="P322" s="30"/>
    </row>
    <row r="323" spans="1:16">
      <c r="A323" s="30"/>
      <c r="B323" s="30"/>
      <c r="C323" s="30"/>
      <c r="D323" s="30"/>
      <c r="E323" s="30"/>
      <c r="F323" s="30"/>
      <c r="G323" s="30"/>
      <c r="H323" s="30"/>
      <c r="I323" s="30"/>
      <c r="J323" s="30"/>
      <c r="K323" s="30"/>
      <c r="L323" s="30"/>
      <c r="M323" s="30"/>
      <c r="N323" s="30"/>
      <c r="O323" s="30"/>
      <c r="P323" s="30"/>
    </row>
    <row r="324" spans="1:16">
      <c r="A324" s="30"/>
      <c r="B324" s="30"/>
      <c r="C324" s="30"/>
      <c r="D324" s="30"/>
      <c r="E324" s="30"/>
      <c r="F324" s="30"/>
      <c r="G324" s="30"/>
      <c r="H324" s="30"/>
      <c r="I324" s="30"/>
      <c r="J324" s="30"/>
      <c r="K324" s="30"/>
      <c r="L324" s="30"/>
      <c r="M324" s="30"/>
      <c r="N324" s="30"/>
      <c r="O324" s="30"/>
      <c r="P324" s="30"/>
    </row>
    <row r="325" spans="1:16">
      <c r="A325" s="30"/>
      <c r="B325" s="30"/>
      <c r="C325" s="30"/>
      <c r="D325" s="30"/>
      <c r="E325" s="30"/>
      <c r="F325" s="30"/>
      <c r="G325" s="30"/>
      <c r="H325" s="30"/>
      <c r="I325" s="30"/>
      <c r="J325" s="30"/>
      <c r="K325" s="30"/>
      <c r="L325" s="30"/>
      <c r="M325" s="30"/>
      <c r="N325" s="30"/>
      <c r="O325" s="30"/>
      <c r="P325" s="30"/>
    </row>
    <row r="326" spans="1:16">
      <c r="A326" s="30"/>
      <c r="B326" s="30"/>
      <c r="C326" s="30"/>
      <c r="D326" s="30"/>
      <c r="E326" s="30"/>
      <c r="F326" s="30"/>
      <c r="G326" s="30"/>
      <c r="H326" s="30"/>
      <c r="I326" s="30"/>
      <c r="J326" s="30"/>
      <c r="K326" s="30"/>
      <c r="L326" s="30"/>
      <c r="M326" s="30"/>
      <c r="N326" s="30"/>
      <c r="O326" s="30"/>
      <c r="P326" s="30"/>
    </row>
    <row r="327" spans="1:16">
      <c r="A327" s="30"/>
      <c r="B327" s="30"/>
      <c r="C327" s="30"/>
      <c r="D327" s="30"/>
      <c r="E327" s="30"/>
      <c r="F327" s="30"/>
      <c r="G327" s="30"/>
      <c r="H327" s="30"/>
      <c r="I327" s="30"/>
      <c r="J327" s="30"/>
      <c r="K327" s="30"/>
      <c r="L327" s="30"/>
      <c r="M327" s="30"/>
      <c r="N327" s="30"/>
      <c r="O327" s="30"/>
      <c r="P327" s="30"/>
    </row>
    <row r="328" spans="1:16">
      <c r="A328" s="30"/>
      <c r="B328" s="30"/>
      <c r="C328" s="30"/>
      <c r="D328" s="30"/>
      <c r="E328" s="30"/>
      <c r="F328" s="30"/>
      <c r="G328" s="30"/>
      <c r="H328" s="30"/>
      <c r="I328" s="30"/>
      <c r="J328" s="30"/>
      <c r="K328" s="30"/>
      <c r="L328" s="30"/>
      <c r="M328" s="30"/>
      <c r="N328" s="30"/>
      <c r="O328" s="30"/>
      <c r="P328" s="30"/>
    </row>
    <row r="329" spans="1:16">
      <c r="A329" s="30"/>
      <c r="B329" s="30"/>
      <c r="C329" s="30"/>
      <c r="D329" s="30"/>
      <c r="E329" s="30"/>
      <c r="F329" s="30"/>
      <c r="G329" s="30"/>
      <c r="H329" s="30"/>
      <c r="I329" s="30"/>
      <c r="J329" s="30"/>
      <c r="K329" s="30"/>
      <c r="L329" s="30"/>
      <c r="M329" s="30"/>
      <c r="N329" s="30"/>
      <c r="O329" s="30"/>
      <c r="P329" s="30"/>
    </row>
    <row r="330" spans="1:16">
      <c r="A330" s="30"/>
      <c r="B330" s="30"/>
      <c r="C330" s="30"/>
      <c r="D330" s="30"/>
      <c r="E330" s="30"/>
      <c r="F330" s="30"/>
      <c r="G330" s="30"/>
      <c r="H330" s="30"/>
      <c r="I330" s="30"/>
      <c r="J330" s="30"/>
      <c r="K330" s="30"/>
      <c r="L330" s="30"/>
      <c r="M330" s="30"/>
      <c r="N330" s="30"/>
      <c r="O330" s="30"/>
      <c r="P330" s="30"/>
    </row>
    <row r="331" spans="1:16">
      <c r="A331" s="30"/>
      <c r="B331" s="30"/>
      <c r="C331" s="30"/>
      <c r="D331" s="30"/>
      <c r="E331" s="30"/>
      <c r="F331" s="30"/>
      <c r="G331" s="30"/>
      <c r="H331" s="30"/>
      <c r="I331" s="30"/>
      <c r="J331" s="30"/>
      <c r="K331" s="30"/>
      <c r="L331" s="30"/>
      <c r="M331" s="30"/>
      <c r="N331" s="30"/>
      <c r="O331" s="30"/>
      <c r="P331" s="30"/>
    </row>
    <row r="332" spans="1:16">
      <c r="A332" s="30"/>
      <c r="B332" s="30"/>
      <c r="C332" s="30"/>
      <c r="D332" s="30"/>
      <c r="E332" s="30"/>
      <c r="F332" s="30"/>
      <c r="G332" s="30"/>
      <c r="H332" s="30"/>
      <c r="I332" s="30"/>
      <c r="J332" s="30"/>
      <c r="K332" s="30"/>
      <c r="L332" s="30"/>
      <c r="M332" s="30"/>
      <c r="N332" s="30"/>
      <c r="O332" s="30"/>
      <c r="P332" s="30"/>
    </row>
    <row r="333" spans="1:16">
      <c r="A333" s="30"/>
      <c r="B333" s="30"/>
      <c r="C333" s="30"/>
      <c r="D333" s="30"/>
      <c r="E333" s="30"/>
      <c r="F333" s="30"/>
      <c r="G333" s="30"/>
      <c r="H333" s="30"/>
      <c r="I333" s="30"/>
      <c r="J333" s="30"/>
      <c r="K333" s="30"/>
      <c r="L333" s="30"/>
      <c r="M333" s="30"/>
      <c r="N333" s="30"/>
      <c r="O333" s="30"/>
      <c r="P333" s="30"/>
    </row>
    <row r="334" spans="1:16">
      <c r="A334" s="30"/>
      <c r="B334" s="30"/>
      <c r="C334" s="30"/>
      <c r="D334" s="30"/>
      <c r="E334" s="30"/>
      <c r="F334" s="30"/>
      <c r="G334" s="30"/>
      <c r="H334" s="30"/>
      <c r="I334" s="30"/>
      <c r="J334" s="30"/>
      <c r="K334" s="30"/>
      <c r="L334" s="30"/>
      <c r="M334" s="30"/>
      <c r="N334" s="30"/>
      <c r="O334" s="30"/>
      <c r="P334" s="30"/>
    </row>
    <row r="335" spans="1:16">
      <c r="A335" s="30"/>
      <c r="B335" s="30"/>
      <c r="C335" s="30"/>
      <c r="D335" s="30"/>
      <c r="E335" s="30"/>
      <c r="F335" s="30"/>
      <c r="G335" s="30"/>
      <c r="H335" s="30"/>
      <c r="I335" s="30"/>
      <c r="J335" s="30"/>
      <c r="K335" s="30"/>
      <c r="L335" s="30"/>
      <c r="M335" s="30"/>
      <c r="N335" s="30"/>
      <c r="O335" s="30"/>
      <c r="P335" s="30"/>
    </row>
    <row r="336" spans="1:16">
      <c r="A336" s="30"/>
      <c r="B336" s="30"/>
      <c r="C336" s="30"/>
      <c r="D336" s="30"/>
      <c r="E336" s="30"/>
      <c r="F336" s="30"/>
      <c r="G336" s="30"/>
      <c r="H336" s="30"/>
      <c r="I336" s="30"/>
      <c r="J336" s="30"/>
      <c r="K336" s="30"/>
      <c r="L336" s="30"/>
      <c r="M336" s="30"/>
      <c r="N336" s="30"/>
      <c r="O336" s="30"/>
      <c r="P336" s="30"/>
    </row>
    <row r="337" spans="1:16">
      <c r="A337" s="30"/>
      <c r="B337" s="30"/>
      <c r="C337" s="30"/>
      <c r="D337" s="30"/>
      <c r="E337" s="30"/>
      <c r="F337" s="30"/>
      <c r="G337" s="30"/>
      <c r="H337" s="30"/>
      <c r="I337" s="30"/>
      <c r="J337" s="30"/>
      <c r="K337" s="30"/>
      <c r="L337" s="30"/>
      <c r="M337" s="30"/>
      <c r="N337" s="30"/>
      <c r="O337" s="30"/>
      <c r="P337" s="30"/>
    </row>
    <row r="338" spans="1:16">
      <c r="A338" s="30"/>
      <c r="B338" s="30"/>
      <c r="C338" s="30"/>
      <c r="D338" s="30"/>
      <c r="E338" s="30"/>
      <c r="F338" s="30"/>
      <c r="G338" s="30"/>
      <c r="H338" s="30"/>
      <c r="I338" s="30"/>
      <c r="J338" s="30"/>
      <c r="K338" s="30"/>
      <c r="L338" s="30"/>
      <c r="M338" s="30"/>
      <c r="N338" s="30"/>
      <c r="O338" s="30"/>
      <c r="P338" s="30"/>
    </row>
    <row r="339" spans="1:16">
      <c r="A339" s="30"/>
      <c r="B339" s="30"/>
      <c r="C339" s="30"/>
      <c r="D339" s="30"/>
      <c r="E339" s="30"/>
      <c r="F339" s="30"/>
      <c r="G339" s="30"/>
      <c r="H339" s="30"/>
      <c r="I339" s="30"/>
      <c r="J339" s="30"/>
      <c r="K339" s="30"/>
      <c r="L339" s="30"/>
      <c r="M339" s="30"/>
      <c r="N339" s="30"/>
      <c r="O339" s="30"/>
      <c r="P339" s="30"/>
    </row>
    <row r="340" spans="1:16">
      <c r="A340" s="30"/>
      <c r="B340" s="30"/>
      <c r="C340" s="30"/>
      <c r="D340" s="30"/>
      <c r="E340" s="30"/>
      <c r="F340" s="30"/>
      <c r="G340" s="30"/>
      <c r="H340" s="30"/>
      <c r="I340" s="30"/>
      <c r="J340" s="30"/>
      <c r="K340" s="30"/>
      <c r="L340" s="30"/>
      <c r="M340" s="30"/>
      <c r="N340" s="30"/>
      <c r="O340" s="30"/>
      <c r="P340" s="30"/>
    </row>
    <row r="341" spans="1:16">
      <c r="A341" s="30"/>
      <c r="B341" s="30"/>
      <c r="C341" s="30"/>
      <c r="D341" s="30"/>
      <c r="E341" s="30"/>
      <c r="F341" s="30"/>
      <c r="G341" s="30"/>
      <c r="H341" s="30"/>
      <c r="I341" s="30"/>
      <c r="J341" s="30"/>
      <c r="K341" s="30"/>
      <c r="L341" s="30"/>
      <c r="M341" s="30"/>
      <c r="N341" s="30"/>
      <c r="O341" s="30"/>
      <c r="P341" s="30"/>
    </row>
    <row r="342" spans="1:16">
      <c r="A342" s="30"/>
      <c r="B342" s="30"/>
      <c r="C342" s="30"/>
      <c r="D342" s="30"/>
      <c r="E342" s="30"/>
      <c r="F342" s="30"/>
      <c r="G342" s="30"/>
      <c r="H342" s="30"/>
      <c r="I342" s="30"/>
      <c r="J342" s="30"/>
      <c r="K342" s="30"/>
      <c r="L342" s="30"/>
      <c r="M342" s="30"/>
      <c r="N342" s="30"/>
      <c r="O342" s="30"/>
      <c r="P342" s="30"/>
    </row>
    <row r="343" spans="1:16">
      <c r="A343" s="30"/>
      <c r="B343" s="30"/>
      <c r="C343" s="30"/>
      <c r="D343" s="30"/>
      <c r="E343" s="30"/>
      <c r="F343" s="30"/>
      <c r="G343" s="30"/>
      <c r="H343" s="30"/>
      <c r="I343" s="30"/>
      <c r="J343" s="30"/>
      <c r="K343" s="30"/>
      <c r="L343" s="30"/>
      <c r="M343" s="30"/>
      <c r="N343" s="30"/>
      <c r="O343" s="30"/>
      <c r="P343" s="30"/>
    </row>
    <row r="344" spans="1:16">
      <c r="A344" s="30"/>
      <c r="B344" s="30"/>
      <c r="C344" s="30"/>
      <c r="D344" s="30"/>
      <c r="E344" s="30"/>
      <c r="F344" s="30"/>
      <c r="G344" s="30"/>
      <c r="H344" s="30"/>
      <c r="I344" s="30"/>
      <c r="J344" s="30"/>
      <c r="K344" s="30"/>
      <c r="L344" s="30"/>
      <c r="M344" s="30"/>
      <c r="N344" s="30"/>
      <c r="O344" s="30"/>
      <c r="P344" s="30"/>
    </row>
    <row r="345" spans="1:16">
      <c r="A345" s="30"/>
      <c r="B345" s="30"/>
      <c r="C345" s="30"/>
      <c r="D345" s="30"/>
      <c r="E345" s="30"/>
      <c r="F345" s="30"/>
      <c r="G345" s="30"/>
      <c r="H345" s="30"/>
      <c r="I345" s="30"/>
      <c r="J345" s="30"/>
      <c r="K345" s="30"/>
      <c r="L345" s="30"/>
      <c r="M345" s="30"/>
      <c r="N345" s="30"/>
      <c r="O345" s="30"/>
      <c r="P345" s="30"/>
    </row>
    <row r="346" spans="1:16">
      <c r="A346" s="30"/>
      <c r="B346" s="30"/>
      <c r="C346" s="30"/>
      <c r="D346" s="30"/>
      <c r="E346" s="30"/>
      <c r="F346" s="30"/>
      <c r="G346" s="30"/>
      <c r="H346" s="30"/>
      <c r="I346" s="30"/>
      <c r="J346" s="30"/>
      <c r="K346" s="30"/>
      <c r="L346" s="30"/>
      <c r="M346" s="30"/>
      <c r="N346" s="30"/>
      <c r="O346" s="30"/>
      <c r="P346" s="30"/>
    </row>
    <row r="347" spans="1:16">
      <c r="A347" s="30"/>
      <c r="B347" s="30"/>
      <c r="C347" s="30"/>
      <c r="D347" s="30"/>
      <c r="E347" s="30"/>
      <c r="F347" s="30"/>
      <c r="G347" s="30"/>
      <c r="H347" s="30"/>
      <c r="I347" s="30"/>
      <c r="J347" s="30"/>
      <c r="K347" s="30"/>
      <c r="L347" s="30"/>
      <c r="M347" s="30"/>
      <c r="N347" s="30"/>
      <c r="O347" s="30"/>
      <c r="P347" s="30"/>
    </row>
    <row r="348" spans="1:16">
      <c r="A348" s="30"/>
      <c r="B348" s="30"/>
      <c r="C348" s="30"/>
      <c r="D348" s="30"/>
      <c r="E348" s="30"/>
      <c r="F348" s="30"/>
      <c r="G348" s="30"/>
      <c r="H348" s="30"/>
      <c r="I348" s="30"/>
      <c r="J348" s="30"/>
      <c r="K348" s="30"/>
      <c r="L348" s="30"/>
      <c r="M348" s="30"/>
      <c r="N348" s="30"/>
      <c r="O348" s="30"/>
      <c r="P348" s="30"/>
    </row>
    <row r="349" spans="1:16">
      <c r="A349" s="30"/>
      <c r="B349" s="30"/>
      <c r="C349" s="30"/>
      <c r="D349" s="30"/>
      <c r="E349" s="30"/>
      <c r="F349" s="30"/>
      <c r="G349" s="30"/>
      <c r="H349" s="30"/>
      <c r="I349" s="30"/>
      <c r="J349" s="30"/>
      <c r="K349" s="30"/>
      <c r="L349" s="30"/>
      <c r="M349" s="30"/>
      <c r="N349" s="30"/>
      <c r="O349" s="30"/>
      <c r="P349" s="30"/>
    </row>
    <row r="350" spans="1:16">
      <c r="A350" s="30"/>
      <c r="B350" s="30"/>
      <c r="C350" s="30"/>
      <c r="D350" s="30"/>
      <c r="E350" s="30"/>
      <c r="F350" s="30"/>
      <c r="G350" s="30"/>
      <c r="H350" s="30"/>
      <c r="I350" s="30"/>
      <c r="J350" s="30"/>
      <c r="K350" s="30"/>
      <c r="L350" s="30"/>
      <c r="M350" s="30"/>
      <c r="N350" s="30"/>
      <c r="O350" s="30"/>
      <c r="P350" s="30"/>
    </row>
    <row r="351" spans="1:16">
      <c r="A351" s="30"/>
      <c r="B351" s="30"/>
      <c r="C351" s="30"/>
      <c r="D351" s="30"/>
      <c r="E351" s="30"/>
      <c r="F351" s="30"/>
      <c r="G351" s="30"/>
      <c r="H351" s="30"/>
      <c r="I351" s="30"/>
      <c r="J351" s="30"/>
      <c r="K351" s="30"/>
      <c r="L351" s="30"/>
      <c r="M351" s="30"/>
      <c r="N351" s="30"/>
      <c r="O351" s="30"/>
      <c r="P351" s="30"/>
    </row>
    <row r="352" spans="1:16">
      <c r="A352" s="30"/>
      <c r="B352" s="30"/>
      <c r="C352" s="30"/>
      <c r="D352" s="30"/>
      <c r="E352" s="30"/>
      <c r="F352" s="30"/>
      <c r="G352" s="30"/>
      <c r="H352" s="30"/>
      <c r="I352" s="30"/>
      <c r="J352" s="30"/>
      <c r="K352" s="30"/>
      <c r="L352" s="30"/>
      <c r="M352" s="30"/>
      <c r="N352" s="30"/>
      <c r="O352" s="30"/>
      <c r="P352" s="30"/>
    </row>
    <row r="353" spans="1:16">
      <c r="A353" s="30"/>
      <c r="B353" s="30"/>
      <c r="C353" s="30"/>
      <c r="D353" s="30"/>
      <c r="E353" s="30"/>
      <c r="F353" s="30"/>
      <c r="G353" s="30"/>
      <c r="H353" s="30"/>
      <c r="I353" s="30"/>
      <c r="J353" s="30"/>
      <c r="K353" s="30"/>
      <c r="L353" s="30"/>
      <c r="M353" s="30"/>
      <c r="N353" s="30"/>
      <c r="O353" s="30"/>
      <c r="P353" s="30"/>
    </row>
    <row r="354" spans="1:16">
      <c r="A354" s="30"/>
      <c r="B354" s="30"/>
      <c r="C354" s="30"/>
      <c r="D354" s="30"/>
      <c r="E354" s="30"/>
      <c r="F354" s="30"/>
      <c r="G354" s="30"/>
      <c r="H354" s="30"/>
      <c r="I354" s="30"/>
      <c r="J354" s="30"/>
      <c r="K354" s="30"/>
      <c r="L354" s="30"/>
      <c r="M354" s="30"/>
      <c r="N354" s="30"/>
      <c r="O354" s="30"/>
      <c r="P354" s="30"/>
    </row>
    <row r="355" spans="1:16">
      <c r="A355" s="30"/>
      <c r="B355" s="30"/>
      <c r="C355" s="30"/>
      <c r="D355" s="30"/>
      <c r="E355" s="30"/>
      <c r="F355" s="30"/>
      <c r="G355" s="30"/>
      <c r="H355" s="30"/>
      <c r="I355" s="30"/>
      <c r="J355" s="30"/>
      <c r="K355" s="30"/>
      <c r="L355" s="30"/>
      <c r="M355" s="30"/>
      <c r="N355" s="30"/>
      <c r="O355" s="30"/>
      <c r="P355" s="30"/>
    </row>
    <row r="356" spans="1:16">
      <c r="A356" s="30"/>
      <c r="B356" s="30"/>
      <c r="C356" s="30"/>
      <c r="D356" s="30"/>
      <c r="E356" s="30"/>
      <c r="F356" s="30"/>
      <c r="G356" s="30"/>
      <c r="H356" s="30"/>
      <c r="I356" s="30"/>
      <c r="J356" s="30"/>
      <c r="K356" s="30"/>
      <c r="L356" s="30"/>
      <c r="M356" s="30"/>
      <c r="N356" s="30"/>
      <c r="O356" s="30"/>
      <c r="P356" s="30"/>
    </row>
    <row r="357" spans="1:16">
      <c r="A357" s="30"/>
      <c r="B357" s="30"/>
      <c r="C357" s="30"/>
      <c r="D357" s="30"/>
      <c r="E357" s="30"/>
      <c r="F357" s="30"/>
      <c r="G357" s="30"/>
      <c r="H357" s="30"/>
      <c r="I357" s="30"/>
      <c r="J357" s="30"/>
      <c r="K357" s="30"/>
      <c r="L357" s="30"/>
      <c r="M357" s="30"/>
      <c r="N357" s="30"/>
      <c r="O357" s="30"/>
      <c r="P357" s="30"/>
    </row>
    <row r="358" spans="1:16">
      <c r="A358" s="30"/>
      <c r="B358" s="30"/>
      <c r="C358" s="30"/>
      <c r="D358" s="30"/>
      <c r="E358" s="30"/>
      <c r="F358" s="30"/>
      <c r="G358" s="30"/>
      <c r="H358" s="30"/>
      <c r="I358" s="30"/>
      <c r="J358" s="30"/>
      <c r="K358" s="30"/>
      <c r="L358" s="30"/>
      <c r="M358" s="30"/>
      <c r="N358" s="30"/>
      <c r="O358" s="30"/>
      <c r="P358" s="30"/>
    </row>
    <row r="359" spans="1:16">
      <c r="A359" s="30"/>
      <c r="B359" s="30"/>
      <c r="C359" s="30"/>
      <c r="D359" s="30"/>
      <c r="E359" s="30"/>
      <c r="F359" s="30"/>
      <c r="G359" s="30"/>
      <c r="H359" s="30"/>
      <c r="I359" s="30"/>
      <c r="J359" s="30"/>
      <c r="K359" s="30"/>
      <c r="L359" s="30"/>
      <c r="M359" s="30"/>
      <c r="N359" s="30"/>
      <c r="O359" s="30"/>
      <c r="P359" s="30"/>
    </row>
    <row r="360" spans="1:16">
      <c r="A360" s="30"/>
      <c r="B360" s="30"/>
      <c r="C360" s="30"/>
      <c r="D360" s="30"/>
      <c r="E360" s="30"/>
      <c r="F360" s="30"/>
      <c r="G360" s="30"/>
      <c r="H360" s="30"/>
      <c r="I360" s="30"/>
      <c r="J360" s="30"/>
      <c r="K360" s="30"/>
      <c r="L360" s="30"/>
      <c r="M360" s="30"/>
      <c r="N360" s="30"/>
      <c r="O360" s="30"/>
      <c r="P360" s="30"/>
    </row>
    <row r="361" spans="1:16">
      <c r="A361" s="30"/>
      <c r="B361" s="30"/>
      <c r="C361" s="30"/>
      <c r="D361" s="30"/>
      <c r="E361" s="30"/>
      <c r="F361" s="30"/>
      <c r="G361" s="30"/>
      <c r="H361" s="30"/>
      <c r="I361" s="30"/>
      <c r="J361" s="30"/>
      <c r="K361" s="30"/>
      <c r="L361" s="30"/>
      <c r="M361" s="30"/>
      <c r="N361" s="30"/>
      <c r="O361" s="30"/>
      <c r="P361" s="30"/>
    </row>
    <row r="362" spans="1:16">
      <c r="A362" s="30"/>
      <c r="B362" s="30"/>
      <c r="C362" s="30"/>
      <c r="D362" s="30"/>
      <c r="E362" s="30"/>
      <c r="F362" s="30"/>
      <c r="G362" s="30"/>
      <c r="H362" s="30"/>
      <c r="I362" s="30"/>
      <c r="J362" s="30"/>
      <c r="K362" s="30"/>
      <c r="L362" s="30"/>
      <c r="M362" s="30"/>
      <c r="N362" s="30"/>
      <c r="O362" s="30"/>
      <c r="P362" s="30"/>
    </row>
    <row r="363" spans="1:16">
      <c r="A363" s="30"/>
      <c r="B363" s="30"/>
      <c r="C363" s="30"/>
      <c r="D363" s="30"/>
      <c r="E363" s="30"/>
      <c r="F363" s="30"/>
      <c r="G363" s="30"/>
      <c r="H363" s="30"/>
      <c r="I363" s="30"/>
      <c r="J363" s="30"/>
      <c r="K363" s="30"/>
      <c r="L363" s="30"/>
      <c r="M363" s="30"/>
      <c r="N363" s="30"/>
      <c r="O363" s="30"/>
      <c r="P363" s="30"/>
    </row>
    <row r="364" spans="1:16">
      <c r="A364" s="30"/>
      <c r="B364" s="30"/>
      <c r="C364" s="30"/>
      <c r="D364" s="30"/>
      <c r="E364" s="30"/>
      <c r="F364" s="30"/>
      <c r="G364" s="30"/>
      <c r="H364" s="30"/>
      <c r="I364" s="30"/>
      <c r="J364" s="30"/>
      <c r="K364" s="30"/>
      <c r="L364" s="30"/>
      <c r="M364" s="30"/>
      <c r="N364" s="30"/>
      <c r="O364" s="30"/>
      <c r="P364" s="30"/>
    </row>
    <row r="365" spans="1:16">
      <c r="A365" s="30"/>
      <c r="B365" s="30"/>
      <c r="C365" s="30"/>
      <c r="D365" s="30"/>
      <c r="E365" s="30"/>
      <c r="F365" s="30"/>
      <c r="G365" s="30"/>
      <c r="H365" s="30"/>
      <c r="I365" s="30"/>
      <c r="J365" s="30"/>
      <c r="K365" s="30"/>
      <c r="L365" s="30"/>
      <c r="M365" s="30"/>
      <c r="N365" s="30"/>
      <c r="O365" s="30"/>
      <c r="P365" s="30"/>
    </row>
    <row r="366" spans="1:16">
      <c r="A366" s="30"/>
      <c r="B366" s="30"/>
      <c r="C366" s="30"/>
      <c r="D366" s="30"/>
      <c r="E366" s="30"/>
      <c r="F366" s="30"/>
      <c r="G366" s="30"/>
      <c r="H366" s="30"/>
      <c r="I366" s="30"/>
      <c r="J366" s="30"/>
      <c r="K366" s="30"/>
      <c r="L366" s="30"/>
      <c r="M366" s="30"/>
      <c r="N366" s="30"/>
      <c r="O366" s="30"/>
      <c r="P366" s="30"/>
    </row>
    <row r="367" spans="1:16">
      <c r="A367" s="30"/>
      <c r="B367" s="30"/>
      <c r="C367" s="30"/>
      <c r="D367" s="30"/>
      <c r="E367" s="30"/>
      <c r="F367" s="30"/>
      <c r="G367" s="30"/>
      <c r="H367" s="30"/>
      <c r="I367" s="30"/>
      <c r="J367" s="30"/>
      <c r="K367" s="30"/>
      <c r="L367" s="30"/>
      <c r="M367" s="30"/>
      <c r="N367" s="30"/>
      <c r="O367" s="30"/>
      <c r="P367" s="30"/>
    </row>
    <row r="368" spans="1:16">
      <c r="A368" s="30"/>
      <c r="B368" s="30"/>
      <c r="C368" s="30"/>
      <c r="D368" s="30"/>
      <c r="E368" s="30"/>
      <c r="F368" s="30"/>
      <c r="G368" s="30"/>
      <c r="H368" s="30"/>
      <c r="I368" s="30"/>
      <c r="J368" s="30"/>
      <c r="K368" s="30"/>
      <c r="L368" s="30"/>
      <c r="M368" s="30"/>
      <c r="N368" s="30"/>
      <c r="O368" s="30"/>
      <c r="P368" s="30"/>
    </row>
    <row r="369" spans="1:16">
      <c r="A369" s="30"/>
      <c r="B369" s="30"/>
      <c r="C369" s="30"/>
      <c r="D369" s="30"/>
      <c r="E369" s="30"/>
      <c r="F369" s="30"/>
      <c r="G369" s="30"/>
      <c r="H369" s="30"/>
      <c r="I369" s="30"/>
      <c r="J369" s="30"/>
      <c r="K369" s="30"/>
      <c r="L369" s="30"/>
      <c r="M369" s="30"/>
      <c r="N369" s="30"/>
      <c r="O369" s="30"/>
      <c r="P369" s="30"/>
    </row>
    <row r="370" spans="1:16">
      <c r="A370" s="30"/>
      <c r="B370" s="30"/>
      <c r="C370" s="30"/>
      <c r="D370" s="30"/>
      <c r="E370" s="30"/>
      <c r="F370" s="30"/>
      <c r="G370" s="30"/>
      <c r="H370" s="30"/>
      <c r="I370" s="30"/>
      <c r="J370" s="30"/>
      <c r="K370" s="30"/>
      <c r="L370" s="30"/>
      <c r="M370" s="30"/>
      <c r="N370" s="30"/>
      <c r="O370" s="30"/>
      <c r="P370" s="30"/>
    </row>
    <row r="371" spans="1:16">
      <c r="A371" s="30"/>
      <c r="B371" s="30"/>
      <c r="C371" s="30"/>
      <c r="D371" s="30"/>
      <c r="E371" s="30"/>
      <c r="F371" s="30"/>
      <c r="G371" s="30"/>
      <c r="H371" s="30"/>
      <c r="I371" s="30"/>
      <c r="J371" s="30"/>
      <c r="K371" s="30"/>
      <c r="L371" s="30"/>
      <c r="M371" s="30"/>
      <c r="N371" s="30"/>
      <c r="O371" s="30"/>
      <c r="P371" s="30"/>
    </row>
    <row r="372" spans="1:16">
      <c r="A372" s="30"/>
      <c r="B372" s="30"/>
      <c r="C372" s="30"/>
      <c r="D372" s="30"/>
      <c r="E372" s="30"/>
      <c r="F372" s="30"/>
      <c r="G372" s="30"/>
      <c r="H372" s="30"/>
      <c r="I372" s="30"/>
      <c r="J372" s="30"/>
      <c r="K372" s="30"/>
      <c r="L372" s="30"/>
      <c r="M372" s="30"/>
      <c r="N372" s="30"/>
      <c r="O372" s="30"/>
      <c r="P372" s="30"/>
    </row>
    <row r="373" spans="1:16">
      <c r="A373" s="30"/>
      <c r="B373" s="30"/>
      <c r="C373" s="30"/>
      <c r="D373" s="30"/>
      <c r="E373" s="30"/>
      <c r="F373" s="30"/>
      <c r="G373" s="30"/>
      <c r="H373" s="30"/>
      <c r="I373" s="30"/>
      <c r="J373" s="30"/>
      <c r="K373" s="30"/>
      <c r="L373" s="30"/>
      <c r="M373" s="30"/>
      <c r="N373" s="30"/>
      <c r="O373" s="30"/>
      <c r="P373" s="30"/>
    </row>
    <row r="374" spans="1:16">
      <c r="A374" s="30"/>
      <c r="B374" s="30"/>
      <c r="C374" s="30"/>
      <c r="D374" s="30"/>
      <c r="E374" s="30"/>
      <c r="F374" s="30"/>
      <c r="G374" s="30"/>
      <c r="H374" s="30"/>
      <c r="I374" s="30"/>
      <c r="J374" s="30"/>
      <c r="K374" s="30"/>
      <c r="L374" s="30"/>
      <c r="M374" s="30"/>
      <c r="N374" s="30"/>
      <c r="O374" s="30"/>
      <c r="P374" s="30"/>
    </row>
    <row r="375" spans="1:16">
      <c r="A375" s="30"/>
      <c r="B375" s="30"/>
      <c r="C375" s="30"/>
      <c r="D375" s="30"/>
      <c r="E375" s="30"/>
      <c r="F375" s="30"/>
      <c r="G375" s="30"/>
      <c r="H375" s="30"/>
      <c r="I375" s="30"/>
      <c r="J375" s="30"/>
      <c r="K375" s="30"/>
      <c r="L375" s="30"/>
      <c r="M375" s="30"/>
      <c r="N375" s="30"/>
      <c r="O375" s="30"/>
      <c r="P375" s="30"/>
    </row>
    <row r="376" spans="1:16">
      <c r="A376" s="30"/>
      <c r="B376" s="30"/>
      <c r="C376" s="30"/>
      <c r="D376" s="30"/>
      <c r="E376" s="30"/>
      <c r="F376" s="30"/>
      <c r="G376" s="30"/>
      <c r="H376" s="30"/>
      <c r="I376" s="30"/>
      <c r="J376" s="30"/>
      <c r="K376" s="30"/>
      <c r="L376" s="30"/>
      <c r="M376" s="30"/>
      <c r="N376" s="30"/>
      <c r="O376" s="30"/>
      <c r="P376" s="30"/>
    </row>
    <row r="377" spans="1:16">
      <c r="A377" s="30"/>
      <c r="B377" s="30"/>
      <c r="C377" s="30"/>
      <c r="D377" s="30"/>
      <c r="E377" s="30"/>
      <c r="F377" s="30"/>
      <c r="G377" s="30"/>
      <c r="H377" s="30"/>
      <c r="I377" s="30"/>
      <c r="J377" s="30"/>
      <c r="K377" s="30"/>
      <c r="L377" s="30"/>
      <c r="M377" s="30"/>
      <c r="N377" s="30"/>
      <c r="O377" s="30"/>
      <c r="P377" s="30"/>
    </row>
    <row r="378" spans="1:16">
      <c r="A378" s="30"/>
      <c r="B378" s="30"/>
      <c r="C378" s="30"/>
      <c r="D378" s="30"/>
      <c r="E378" s="30"/>
      <c r="F378" s="30"/>
      <c r="G378" s="30"/>
      <c r="H378" s="30"/>
      <c r="I378" s="30"/>
      <c r="J378" s="30"/>
      <c r="K378" s="30"/>
      <c r="L378" s="30"/>
      <c r="M378" s="30"/>
      <c r="N378" s="30"/>
      <c r="O378" s="30"/>
      <c r="P378" s="30"/>
    </row>
    <row r="379" spans="1:16">
      <c r="A379" s="30"/>
      <c r="B379" s="30"/>
      <c r="C379" s="30"/>
      <c r="D379" s="30"/>
      <c r="E379" s="30"/>
      <c r="F379" s="30"/>
      <c r="G379" s="30"/>
      <c r="H379" s="30"/>
      <c r="I379" s="30"/>
      <c r="J379" s="30"/>
      <c r="K379" s="30"/>
      <c r="L379" s="30"/>
      <c r="M379" s="30"/>
      <c r="N379" s="30"/>
      <c r="O379" s="30"/>
      <c r="P379" s="30"/>
    </row>
    <row r="380" spans="1:16">
      <c r="A380" s="30"/>
      <c r="B380" s="30"/>
      <c r="C380" s="30"/>
      <c r="D380" s="30"/>
      <c r="E380" s="30"/>
      <c r="F380" s="30"/>
      <c r="G380" s="30"/>
      <c r="H380" s="30"/>
      <c r="I380" s="30"/>
      <c r="J380" s="30"/>
      <c r="K380" s="30"/>
      <c r="L380" s="30"/>
      <c r="M380" s="30"/>
      <c r="N380" s="30"/>
      <c r="O380" s="30"/>
      <c r="P380" s="30"/>
    </row>
    <row r="381" spans="1:16">
      <c r="A381" s="30"/>
      <c r="B381" s="30"/>
      <c r="C381" s="30"/>
      <c r="D381" s="30"/>
      <c r="E381" s="30"/>
      <c r="F381" s="30"/>
      <c r="G381" s="30"/>
      <c r="H381" s="30"/>
      <c r="I381" s="30"/>
      <c r="J381" s="30"/>
      <c r="K381" s="30"/>
      <c r="L381" s="30"/>
      <c r="M381" s="30"/>
      <c r="N381" s="30"/>
      <c r="O381" s="30"/>
      <c r="P381" s="30"/>
    </row>
    <row r="382" spans="1:16">
      <c r="A382" s="30"/>
      <c r="B382" s="30"/>
      <c r="C382" s="30"/>
      <c r="D382" s="30"/>
      <c r="E382" s="30"/>
      <c r="F382" s="30"/>
      <c r="G382" s="30"/>
      <c r="H382" s="30"/>
      <c r="I382" s="30"/>
      <c r="J382" s="30"/>
      <c r="K382" s="30"/>
      <c r="L382" s="30"/>
      <c r="M382" s="30"/>
      <c r="N382" s="30"/>
      <c r="O382" s="30"/>
      <c r="P382" s="30"/>
    </row>
    <row r="383" spans="1:16">
      <c r="A383" s="30"/>
      <c r="B383" s="30"/>
      <c r="C383" s="30"/>
      <c r="D383" s="30"/>
      <c r="E383" s="30"/>
      <c r="F383" s="30"/>
      <c r="G383" s="30"/>
      <c r="H383" s="30"/>
      <c r="I383" s="30"/>
      <c r="J383" s="30"/>
      <c r="K383" s="30"/>
      <c r="L383" s="30"/>
      <c r="M383" s="30"/>
      <c r="N383" s="30"/>
      <c r="O383" s="30"/>
      <c r="P383" s="30"/>
    </row>
    <row r="384" spans="1:16">
      <c r="A384" s="30"/>
      <c r="B384" s="30"/>
      <c r="C384" s="30"/>
      <c r="D384" s="30"/>
      <c r="E384" s="30"/>
      <c r="F384" s="30"/>
      <c r="G384" s="30"/>
      <c r="H384" s="30"/>
      <c r="I384" s="30"/>
      <c r="J384" s="30"/>
      <c r="K384" s="30"/>
      <c r="L384" s="30"/>
      <c r="M384" s="30"/>
      <c r="N384" s="30"/>
      <c r="O384" s="30"/>
      <c r="P384" s="30"/>
    </row>
    <row r="385" spans="1:16">
      <c r="A385" s="30"/>
      <c r="B385" s="30"/>
      <c r="C385" s="30"/>
      <c r="D385" s="30"/>
      <c r="E385" s="30"/>
      <c r="F385" s="30"/>
      <c r="G385" s="30"/>
      <c r="H385" s="30"/>
      <c r="I385" s="30"/>
      <c r="J385" s="30"/>
      <c r="K385" s="30"/>
      <c r="L385" s="30"/>
      <c r="M385" s="30"/>
      <c r="N385" s="30"/>
      <c r="O385" s="30"/>
      <c r="P385" s="30"/>
    </row>
    <row r="386" spans="1:16">
      <c r="A386" s="30"/>
      <c r="B386" s="30"/>
      <c r="C386" s="30"/>
      <c r="D386" s="30"/>
      <c r="E386" s="30"/>
      <c r="F386" s="30"/>
      <c r="G386" s="30"/>
      <c r="H386" s="30"/>
      <c r="I386" s="30"/>
      <c r="J386" s="30"/>
      <c r="K386" s="30"/>
      <c r="L386" s="30"/>
      <c r="M386" s="30"/>
      <c r="N386" s="30"/>
      <c r="O386" s="30"/>
      <c r="P386" s="30"/>
    </row>
    <row r="387" spans="1:16">
      <c r="A387" s="30"/>
      <c r="B387" s="30"/>
      <c r="C387" s="30"/>
      <c r="D387" s="30"/>
      <c r="E387" s="30"/>
      <c r="F387" s="30"/>
      <c r="G387" s="30"/>
      <c r="H387" s="30"/>
      <c r="I387" s="30"/>
      <c r="J387" s="30"/>
      <c r="K387" s="30"/>
      <c r="L387" s="30"/>
      <c r="M387" s="30"/>
      <c r="N387" s="30"/>
      <c r="O387" s="30"/>
      <c r="P387" s="30"/>
    </row>
    <row r="388" spans="1:16">
      <c r="A388" s="30"/>
      <c r="B388" s="30"/>
      <c r="C388" s="30"/>
      <c r="D388" s="30"/>
      <c r="E388" s="30"/>
      <c r="F388" s="30"/>
      <c r="G388" s="30"/>
      <c r="H388" s="30"/>
      <c r="I388" s="30"/>
      <c r="J388" s="30"/>
      <c r="K388" s="30"/>
      <c r="L388" s="30"/>
      <c r="M388" s="30"/>
      <c r="N388" s="30"/>
      <c r="O388" s="30"/>
      <c r="P388" s="30"/>
    </row>
    <row r="389" spans="1:16">
      <c r="A389" s="30"/>
      <c r="B389" s="30"/>
      <c r="C389" s="30"/>
      <c r="D389" s="30"/>
      <c r="E389" s="30"/>
      <c r="F389" s="30"/>
      <c r="G389" s="30"/>
      <c r="H389" s="30"/>
      <c r="I389" s="30"/>
      <c r="J389" s="30"/>
      <c r="K389" s="30"/>
      <c r="L389" s="30"/>
      <c r="M389" s="30"/>
      <c r="N389" s="30"/>
      <c r="O389" s="30"/>
      <c r="P389" s="30"/>
    </row>
    <row r="390" spans="1:16">
      <c r="A390" s="30"/>
      <c r="B390" s="30"/>
      <c r="C390" s="30"/>
      <c r="D390" s="30"/>
      <c r="E390" s="30"/>
      <c r="F390" s="30"/>
      <c r="G390" s="30"/>
      <c r="H390" s="30"/>
      <c r="I390" s="30"/>
      <c r="J390" s="30"/>
      <c r="K390" s="30"/>
      <c r="L390" s="30"/>
      <c r="M390" s="30"/>
      <c r="N390" s="30"/>
      <c r="O390" s="30"/>
      <c r="P390" s="30"/>
    </row>
    <row r="391" spans="1:16">
      <c r="A391" s="30"/>
      <c r="B391" s="30"/>
      <c r="C391" s="30"/>
      <c r="D391" s="30"/>
      <c r="E391" s="30"/>
      <c r="F391" s="30"/>
      <c r="G391" s="30"/>
      <c r="H391" s="30"/>
      <c r="I391" s="30"/>
      <c r="J391" s="30"/>
      <c r="K391" s="30"/>
      <c r="L391" s="30"/>
      <c r="M391" s="30"/>
      <c r="N391" s="30"/>
      <c r="O391" s="30"/>
      <c r="P391" s="30"/>
    </row>
    <row r="392" spans="1:16">
      <c r="A392" s="30"/>
      <c r="B392" s="30"/>
      <c r="C392" s="30"/>
      <c r="D392" s="30"/>
      <c r="E392" s="30"/>
      <c r="F392" s="30"/>
      <c r="G392" s="30"/>
      <c r="H392" s="30"/>
      <c r="I392" s="30"/>
      <c r="J392" s="30"/>
      <c r="K392" s="30"/>
      <c r="L392" s="30"/>
      <c r="M392" s="30"/>
      <c r="N392" s="30"/>
      <c r="O392" s="30"/>
      <c r="P392" s="30"/>
    </row>
    <row r="393" spans="1:16">
      <c r="A393" s="30"/>
      <c r="B393" s="30"/>
      <c r="C393" s="30"/>
      <c r="D393" s="30"/>
      <c r="E393" s="30"/>
      <c r="F393" s="30"/>
      <c r="G393" s="30"/>
      <c r="H393" s="30"/>
      <c r="I393" s="30"/>
      <c r="J393" s="30"/>
      <c r="K393" s="30"/>
      <c r="L393" s="30"/>
      <c r="M393" s="30"/>
      <c r="N393" s="30"/>
      <c r="O393" s="30"/>
      <c r="P393" s="30"/>
    </row>
    <row r="394" spans="1:16">
      <c r="A394" s="30"/>
      <c r="B394" s="30"/>
      <c r="C394" s="30"/>
      <c r="D394" s="30"/>
      <c r="E394" s="30"/>
      <c r="F394" s="30"/>
      <c r="G394" s="30"/>
      <c r="H394" s="30"/>
      <c r="I394" s="30"/>
      <c r="J394" s="30"/>
      <c r="K394" s="30"/>
      <c r="L394" s="30"/>
      <c r="M394" s="30"/>
      <c r="N394" s="30"/>
      <c r="O394" s="30"/>
      <c r="P394" s="30"/>
    </row>
    <row r="395" spans="1:16">
      <c r="A395" s="30"/>
      <c r="B395" s="30"/>
      <c r="C395" s="30"/>
      <c r="D395" s="30"/>
      <c r="E395" s="30"/>
      <c r="F395" s="30"/>
      <c r="G395" s="30"/>
      <c r="H395" s="30"/>
      <c r="I395" s="30"/>
      <c r="J395" s="30"/>
      <c r="K395" s="30"/>
      <c r="L395" s="30"/>
      <c r="M395" s="30"/>
      <c r="N395" s="30"/>
      <c r="O395" s="30"/>
      <c r="P395" s="30"/>
    </row>
    <row r="396" spans="1:16">
      <c r="A396" s="30"/>
      <c r="B396" s="30"/>
      <c r="C396" s="30"/>
      <c r="D396" s="30"/>
      <c r="E396" s="30"/>
      <c r="F396" s="30"/>
      <c r="G396" s="30"/>
      <c r="H396" s="30"/>
      <c r="I396" s="30"/>
      <c r="J396" s="30"/>
      <c r="K396" s="30"/>
      <c r="L396" s="30"/>
      <c r="M396" s="30"/>
      <c r="N396" s="30"/>
      <c r="O396" s="30"/>
      <c r="P396" s="30"/>
    </row>
    <row r="397" spans="1:16">
      <c r="A397" s="30"/>
      <c r="B397" s="30"/>
      <c r="C397" s="30"/>
      <c r="D397" s="30"/>
      <c r="E397" s="30"/>
      <c r="F397" s="30"/>
      <c r="G397" s="30"/>
      <c r="H397" s="30"/>
      <c r="I397" s="30"/>
      <c r="J397" s="30"/>
      <c r="K397" s="30"/>
      <c r="L397" s="30"/>
      <c r="M397" s="30"/>
      <c r="N397" s="30"/>
      <c r="O397" s="30"/>
      <c r="P397" s="30"/>
    </row>
    <row r="398" spans="1:16">
      <c r="A398" s="30"/>
      <c r="B398" s="30"/>
      <c r="C398" s="30"/>
      <c r="D398" s="30"/>
      <c r="E398" s="30"/>
      <c r="F398" s="30"/>
      <c r="G398" s="30"/>
      <c r="H398" s="30"/>
      <c r="I398" s="30"/>
      <c r="J398" s="30"/>
      <c r="K398" s="30"/>
      <c r="L398" s="30"/>
      <c r="M398" s="30"/>
      <c r="N398" s="30"/>
      <c r="O398" s="30"/>
      <c r="P398" s="30"/>
    </row>
    <row r="399" spans="1:16">
      <c r="A399" s="30"/>
      <c r="B399" s="30"/>
      <c r="C399" s="30"/>
      <c r="D399" s="30"/>
      <c r="E399" s="30"/>
      <c r="F399" s="30"/>
      <c r="G399" s="30"/>
      <c r="H399" s="30"/>
      <c r="I399" s="30"/>
      <c r="J399" s="30"/>
      <c r="K399" s="30"/>
      <c r="L399" s="30"/>
      <c r="M399" s="30"/>
      <c r="N399" s="30"/>
      <c r="O399" s="30"/>
      <c r="P399" s="30"/>
    </row>
    <row r="400" spans="1:16">
      <c r="A400" s="30"/>
      <c r="B400" s="30"/>
      <c r="C400" s="30"/>
      <c r="D400" s="30"/>
      <c r="E400" s="30"/>
      <c r="F400" s="30"/>
      <c r="G400" s="30"/>
      <c r="H400" s="30"/>
      <c r="I400" s="30"/>
      <c r="J400" s="30"/>
      <c r="K400" s="30"/>
      <c r="L400" s="30"/>
      <c r="M400" s="30"/>
      <c r="N400" s="30"/>
      <c r="O400" s="30"/>
      <c r="P400" s="30"/>
    </row>
    <row r="401" spans="1:16">
      <c r="A401" s="30"/>
      <c r="B401" s="30"/>
      <c r="C401" s="30"/>
      <c r="D401" s="30"/>
      <c r="E401" s="30"/>
      <c r="F401" s="30"/>
      <c r="G401" s="30"/>
      <c r="H401" s="30"/>
      <c r="I401" s="30"/>
      <c r="J401" s="30"/>
      <c r="K401" s="30"/>
      <c r="L401" s="30"/>
      <c r="M401" s="30"/>
      <c r="N401" s="30"/>
      <c r="O401" s="30"/>
      <c r="P401" s="30"/>
    </row>
    <row r="402" spans="1:16">
      <c r="A402" s="30"/>
      <c r="B402" s="30"/>
      <c r="C402" s="30"/>
      <c r="D402" s="30"/>
      <c r="E402" s="30"/>
      <c r="F402" s="30"/>
      <c r="G402" s="30"/>
      <c r="H402" s="30"/>
      <c r="I402" s="30"/>
      <c r="J402" s="30"/>
      <c r="K402" s="30"/>
      <c r="L402" s="30"/>
      <c r="M402" s="30"/>
      <c r="N402" s="30"/>
      <c r="O402" s="30"/>
      <c r="P402" s="30"/>
    </row>
    <row r="403" spans="1:16">
      <c r="A403" s="30"/>
      <c r="B403" s="30"/>
      <c r="C403" s="30"/>
      <c r="D403" s="30"/>
      <c r="E403" s="30"/>
      <c r="F403" s="30"/>
      <c r="G403" s="30"/>
      <c r="H403" s="30"/>
      <c r="I403" s="30"/>
      <c r="J403" s="30"/>
      <c r="K403" s="30"/>
      <c r="L403" s="30"/>
      <c r="M403" s="30"/>
      <c r="N403" s="30"/>
      <c r="O403" s="30"/>
      <c r="P403" s="30"/>
    </row>
    <row r="404" spans="1:16">
      <c r="A404" s="30"/>
      <c r="B404" s="30"/>
      <c r="C404" s="30"/>
      <c r="D404" s="30"/>
      <c r="E404" s="30"/>
      <c r="F404" s="30"/>
      <c r="G404" s="30"/>
      <c r="H404" s="30"/>
      <c r="I404" s="30"/>
      <c r="J404" s="30"/>
      <c r="K404" s="30"/>
      <c r="L404" s="30"/>
      <c r="M404" s="30"/>
      <c r="N404" s="30"/>
      <c r="O404" s="30"/>
      <c r="P404" s="30"/>
    </row>
    <row r="405" spans="1:16">
      <c r="A405" s="30"/>
      <c r="B405" s="30"/>
      <c r="C405" s="30"/>
      <c r="D405" s="30"/>
      <c r="E405" s="30"/>
      <c r="F405" s="30"/>
      <c r="G405" s="30"/>
      <c r="H405" s="30"/>
      <c r="I405" s="30"/>
      <c r="J405" s="30"/>
      <c r="K405" s="30"/>
      <c r="L405" s="30"/>
      <c r="M405" s="30"/>
      <c r="N405" s="30"/>
      <c r="O405" s="30"/>
      <c r="P405" s="30"/>
    </row>
    <row r="406" spans="1:16">
      <c r="A406" s="30"/>
      <c r="B406" s="30"/>
      <c r="C406" s="30"/>
      <c r="D406" s="30"/>
      <c r="E406" s="30"/>
      <c r="F406" s="30"/>
      <c r="G406" s="30"/>
      <c r="H406" s="30"/>
      <c r="I406" s="30"/>
      <c r="J406" s="30"/>
      <c r="K406" s="30"/>
      <c r="L406" s="30"/>
      <c r="M406" s="30"/>
      <c r="N406" s="30"/>
      <c r="O406" s="30"/>
      <c r="P406" s="30"/>
    </row>
    <row r="407" spans="1:16">
      <c r="A407" s="30"/>
      <c r="B407" s="30"/>
      <c r="C407" s="30"/>
      <c r="D407" s="30"/>
      <c r="E407" s="30"/>
      <c r="F407" s="30"/>
      <c r="G407" s="30"/>
      <c r="H407" s="30"/>
      <c r="I407" s="30"/>
      <c r="J407" s="30"/>
      <c r="K407" s="30"/>
      <c r="L407" s="30"/>
      <c r="M407" s="30"/>
      <c r="N407" s="30"/>
      <c r="O407" s="30"/>
      <c r="P407" s="30"/>
    </row>
    <row r="408" spans="1:16">
      <c r="A408" s="30"/>
      <c r="B408" s="30"/>
      <c r="C408" s="30"/>
      <c r="D408" s="30"/>
      <c r="E408" s="30"/>
      <c r="F408" s="30"/>
      <c r="G408" s="30"/>
      <c r="H408" s="30"/>
      <c r="I408" s="30"/>
      <c r="J408" s="30"/>
      <c r="K408" s="30"/>
      <c r="L408" s="30"/>
      <c r="M408" s="30"/>
      <c r="N408" s="30"/>
      <c r="O408" s="30"/>
      <c r="P408" s="30"/>
    </row>
    <row r="409" spans="1:16">
      <c r="A409" s="30"/>
      <c r="B409" s="30"/>
      <c r="C409" s="30"/>
      <c r="D409" s="30"/>
      <c r="E409" s="30"/>
      <c r="F409" s="30"/>
      <c r="G409" s="30"/>
      <c r="H409" s="30"/>
      <c r="I409" s="30"/>
      <c r="J409" s="30"/>
      <c r="K409" s="30"/>
      <c r="L409" s="30"/>
      <c r="M409" s="30"/>
      <c r="N409" s="30"/>
      <c r="O409" s="30"/>
      <c r="P409" s="30"/>
    </row>
    <row r="410" spans="1:16">
      <c r="A410" s="30"/>
      <c r="B410" s="30"/>
      <c r="C410" s="30"/>
      <c r="D410" s="30"/>
      <c r="E410" s="30"/>
      <c r="F410" s="30"/>
      <c r="G410" s="30"/>
      <c r="H410" s="30"/>
      <c r="I410" s="30"/>
      <c r="J410" s="30"/>
      <c r="K410" s="30"/>
      <c r="L410" s="30"/>
      <c r="M410" s="30"/>
      <c r="N410" s="30"/>
      <c r="O410" s="30"/>
      <c r="P410" s="30"/>
    </row>
    <row r="411" spans="1:16">
      <c r="A411" s="30"/>
      <c r="B411" s="30"/>
      <c r="C411" s="30"/>
      <c r="D411" s="30"/>
      <c r="E411" s="30"/>
      <c r="F411" s="30"/>
      <c r="G411" s="30"/>
      <c r="H411" s="30"/>
      <c r="I411" s="30"/>
      <c r="J411" s="30"/>
      <c r="K411" s="30"/>
      <c r="L411" s="30"/>
      <c r="M411" s="30"/>
      <c r="N411" s="30"/>
      <c r="O411" s="30"/>
      <c r="P411" s="30"/>
    </row>
    <row r="412" spans="1:16">
      <c r="A412" s="30"/>
      <c r="B412" s="30"/>
      <c r="C412" s="30"/>
      <c r="D412" s="30"/>
      <c r="E412" s="30"/>
      <c r="F412" s="30"/>
      <c r="G412" s="30"/>
      <c r="H412" s="30"/>
      <c r="I412" s="30"/>
      <c r="J412" s="30"/>
      <c r="K412" s="30"/>
      <c r="L412" s="30"/>
      <c r="M412" s="30"/>
      <c r="N412" s="30"/>
      <c r="O412" s="30"/>
      <c r="P412" s="30"/>
    </row>
    <row r="413" spans="1:16">
      <c r="A413" s="30"/>
      <c r="B413" s="30"/>
      <c r="C413" s="30"/>
      <c r="D413" s="30"/>
      <c r="E413" s="30"/>
      <c r="F413" s="30"/>
      <c r="G413" s="30"/>
      <c r="H413" s="30"/>
      <c r="I413" s="30"/>
      <c r="J413" s="30"/>
      <c r="K413" s="30"/>
      <c r="L413" s="30"/>
      <c r="M413" s="30"/>
      <c r="N413" s="30"/>
      <c r="O413" s="30"/>
      <c r="P413" s="30"/>
    </row>
    <row r="414" spans="1:16">
      <c r="A414" s="30"/>
      <c r="B414" s="30"/>
      <c r="C414" s="30"/>
      <c r="D414" s="30"/>
      <c r="E414" s="30"/>
      <c r="F414" s="30"/>
      <c r="G414" s="30"/>
      <c r="H414" s="30"/>
      <c r="I414" s="30"/>
      <c r="J414" s="30"/>
      <c r="K414" s="30"/>
      <c r="L414" s="30"/>
      <c r="M414" s="30"/>
      <c r="N414" s="30"/>
      <c r="O414" s="30"/>
      <c r="P414" s="30"/>
    </row>
    <row r="415" spans="1:16">
      <c r="A415" s="30"/>
      <c r="B415" s="30"/>
      <c r="C415" s="30"/>
      <c r="D415" s="30"/>
      <c r="E415" s="30"/>
      <c r="F415" s="30"/>
      <c r="G415" s="30"/>
      <c r="H415" s="30"/>
      <c r="I415" s="30"/>
      <c r="J415" s="30"/>
      <c r="K415" s="30"/>
      <c r="L415" s="30"/>
      <c r="M415" s="30"/>
      <c r="N415" s="30"/>
      <c r="O415" s="30"/>
      <c r="P415" s="30"/>
    </row>
    <row r="416" spans="1:16">
      <c r="A416" s="30"/>
      <c r="B416" s="30"/>
      <c r="C416" s="30"/>
      <c r="D416" s="30"/>
      <c r="E416" s="30"/>
      <c r="F416" s="30"/>
      <c r="G416" s="30"/>
      <c r="H416" s="30"/>
      <c r="I416" s="30"/>
      <c r="J416" s="30"/>
      <c r="K416" s="30"/>
      <c r="L416" s="30"/>
      <c r="M416" s="30"/>
      <c r="N416" s="30"/>
      <c r="O416" s="30"/>
      <c r="P416" s="30"/>
    </row>
    <row r="417" spans="1:16">
      <c r="A417" s="30"/>
      <c r="B417" s="30"/>
      <c r="C417" s="30"/>
      <c r="D417" s="30"/>
      <c r="E417" s="30"/>
      <c r="F417" s="30"/>
      <c r="G417" s="30"/>
      <c r="H417" s="30"/>
      <c r="I417" s="30"/>
      <c r="J417" s="30"/>
      <c r="K417" s="30"/>
      <c r="L417" s="30"/>
      <c r="M417" s="30"/>
      <c r="N417" s="30"/>
      <c r="O417" s="30"/>
      <c r="P417" s="30"/>
    </row>
    <row r="418" spans="1:16">
      <c r="A418" s="30"/>
      <c r="B418" s="30"/>
      <c r="C418" s="30"/>
      <c r="D418" s="30"/>
      <c r="E418" s="30"/>
      <c r="F418" s="30"/>
      <c r="G418" s="30"/>
      <c r="H418" s="30"/>
      <c r="I418" s="30"/>
      <c r="J418" s="30"/>
      <c r="K418" s="30"/>
      <c r="L418" s="30"/>
      <c r="M418" s="30"/>
      <c r="N418" s="30"/>
      <c r="O418" s="30"/>
      <c r="P418" s="30"/>
    </row>
    <row r="419" spans="1:16">
      <c r="A419" s="30"/>
      <c r="B419" s="30"/>
      <c r="C419" s="30"/>
      <c r="D419" s="30"/>
      <c r="E419" s="30"/>
      <c r="F419" s="30"/>
      <c r="G419" s="30"/>
      <c r="H419" s="30"/>
      <c r="I419" s="30"/>
      <c r="J419" s="30"/>
      <c r="K419" s="30"/>
      <c r="L419" s="30"/>
      <c r="M419" s="30"/>
      <c r="N419" s="30"/>
      <c r="O419" s="30"/>
      <c r="P419" s="30"/>
    </row>
    <row r="420" spans="1:16">
      <c r="A420" s="30"/>
      <c r="B420" s="30"/>
      <c r="C420" s="30"/>
      <c r="D420" s="30"/>
      <c r="E420" s="30"/>
      <c r="F420" s="30"/>
      <c r="G420" s="30"/>
      <c r="H420" s="30"/>
      <c r="I420" s="30"/>
      <c r="J420" s="30"/>
      <c r="K420" s="30"/>
      <c r="L420" s="30"/>
      <c r="M420" s="30"/>
      <c r="N420" s="30"/>
      <c r="O420" s="30"/>
      <c r="P420" s="30"/>
    </row>
    <row r="421" spans="1:16">
      <c r="A421" s="30"/>
      <c r="B421" s="30"/>
      <c r="C421" s="30"/>
      <c r="D421" s="30"/>
      <c r="E421" s="30"/>
      <c r="F421" s="30"/>
      <c r="G421" s="30"/>
      <c r="H421" s="30"/>
      <c r="I421" s="30"/>
      <c r="J421" s="30"/>
      <c r="K421" s="30"/>
      <c r="L421" s="30"/>
      <c r="M421" s="30"/>
      <c r="N421" s="30"/>
      <c r="O421" s="30"/>
      <c r="P421" s="30"/>
    </row>
    <row r="422" spans="1:16">
      <c r="A422" s="30"/>
      <c r="B422" s="30"/>
      <c r="C422" s="30"/>
      <c r="D422" s="30"/>
      <c r="E422" s="30"/>
      <c r="F422" s="30"/>
      <c r="G422" s="30"/>
      <c r="H422" s="30"/>
      <c r="I422" s="30"/>
      <c r="J422" s="30"/>
      <c r="K422" s="30"/>
      <c r="L422" s="30"/>
      <c r="M422" s="30"/>
      <c r="N422" s="30"/>
      <c r="O422" s="30"/>
      <c r="P422" s="30"/>
    </row>
    <row r="423" spans="1:16">
      <c r="A423" s="30"/>
      <c r="B423" s="30"/>
      <c r="C423" s="30"/>
      <c r="D423" s="30"/>
      <c r="E423" s="30"/>
      <c r="F423" s="30"/>
      <c r="G423" s="30"/>
      <c r="H423" s="30"/>
      <c r="I423" s="30"/>
      <c r="J423" s="30"/>
      <c r="K423" s="30"/>
      <c r="L423" s="30"/>
      <c r="M423" s="30"/>
      <c r="N423" s="30"/>
      <c r="O423" s="30"/>
      <c r="P423" s="30"/>
    </row>
    <row r="424" spans="1:16">
      <c r="A424" s="30"/>
      <c r="B424" s="30"/>
      <c r="C424" s="30"/>
      <c r="D424" s="30"/>
      <c r="E424" s="30"/>
      <c r="F424" s="30"/>
      <c r="G424" s="30"/>
      <c r="H424" s="30"/>
      <c r="I424" s="30"/>
      <c r="J424" s="30"/>
      <c r="K424" s="30"/>
      <c r="L424" s="30"/>
      <c r="M424" s="30"/>
      <c r="N424" s="30"/>
      <c r="O424" s="30"/>
      <c r="P424" s="30"/>
    </row>
    <row r="425" spans="1:16">
      <c r="A425" s="30"/>
      <c r="B425" s="30"/>
      <c r="C425" s="30"/>
      <c r="D425" s="30"/>
      <c r="E425" s="30"/>
      <c r="F425" s="30"/>
      <c r="G425" s="30"/>
      <c r="H425" s="30"/>
      <c r="I425" s="30"/>
      <c r="J425" s="30"/>
      <c r="K425" s="30"/>
      <c r="L425" s="30"/>
      <c r="M425" s="30"/>
      <c r="N425" s="30"/>
      <c r="O425" s="30"/>
      <c r="P425" s="30"/>
    </row>
    <row r="426" spans="1:16">
      <c r="A426" s="30"/>
      <c r="B426" s="30"/>
      <c r="C426" s="30"/>
      <c r="D426" s="30"/>
      <c r="E426" s="30"/>
      <c r="F426" s="30"/>
      <c r="G426" s="30"/>
      <c r="H426" s="30"/>
      <c r="I426" s="30"/>
      <c r="J426" s="30"/>
      <c r="K426" s="30"/>
      <c r="L426" s="30"/>
      <c r="M426" s="30"/>
      <c r="N426" s="30"/>
      <c r="O426" s="30"/>
      <c r="P426" s="30"/>
    </row>
    <row r="427" spans="1:16">
      <c r="A427" s="30"/>
      <c r="B427" s="30"/>
      <c r="C427" s="30"/>
      <c r="D427" s="30"/>
      <c r="E427" s="30"/>
      <c r="F427" s="30"/>
      <c r="G427" s="30"/>
      <c r="H427" s="30"/>
      <c r="I427" s="30"/>
      <c r="J427" s="30"/>
      <c r="K427" s="30"/>
      <c r="L427" s="30"/>
      <c r="M427" s="30"/>
      <c r="N427" s="30"/>
      <c r="O427" s="30"/>
      <c r="P427" s="30"/>
    </row>
    <row r="428" spans="1:16">
      <c r="A428" s="30"/>
      <c r="B428" s="30"/>
      <c r="C428" s="30"/>
      <c r="D428" s="30"/>
      <c r="E428" s="30"/>
      <c r="F428" s="30"/>
      <c r="G428" s="30"/>
      <c r="H428" s="30"/>
      <c r="I428" s="30"/>
      <c r="J428" s="30"/>
      <c r="K428" s="30"/>
      <c r="L428" s="30"/>
      <c r="M428" s="30"/>
      <c r="N428" s="30"/>
      <c r="O428" s="30"/>
      <c r="P428" s="30"/>
    </row>
    <row r="429" spans="1:16">
      <c r="A429" s="30"/>
      <c r="B429" s="30"/>
      <c r="C429" s="30"/>
      <c r="D429" s="30"/>
      <c r="E429" s="30"/>
      <c r="F429" s="30"/>
      <c r="G429" s="30"/>
      <c r="H429" s="30"/>
      <c r="I429" s="30"/>
      <c r="J429" s="30"/>
      <c r="K429" s="30"/>
      <c r="L429" s="30"/>
      <c r="M429" s="30"/>
      <c r="N429" s="30"/>
      <c r="O429" s="30"/>
      <c r="P429" s="30"/>
    </row>
    <row r="430" spans="1:16">
      <c r="A430" s="30"/>
      <c r="B430" s="30"/>
      <c r="C430" s="30"/>
      <c r="D430" s="30"/>
      <c r="E430" s="30"/>
      <c r="F430" s="30"/>
      <c r="G430" s="30"/>
      <c r="H430" s="30"/>
      <c r="I430" s="30"/>
      <c r="J430" s="30"/>
      <c r="K430" s="30"/>
      <c r="L430" s="30"/>
      <c r="M430" s="30"/>
      <c r="N430" s="30"/>
      <c r="O430" s="30"/>
      <c r="P430" s="30"/>
    </row>
    <row r="431" spans="1:16">
      <c r="A431" s="30"/>
      <c r="B431" s="30"/>
      <c r="C431" s="30"/>
      <c r="D431" s="30"/>
      <c r="E431" s="30"/>
      <c r="F431" s="30"/>
      <c r="G431" s="30"/>
      <c r="H431" s="30"/>
      <c r="I431" s="30"/>
      <c r="J431" s="30"/>
      <c r="K431" s="30"/>
      <c r="L431" s="30"/>
      <c r="M431" s="30"/>
      <c r="N431" s="30"/>
      <c r="O431" s="30"/>
      <c r="P431" s="30"/>
    </row>
    <row r="432" spans="1:16">
      <c r="A432" s="30"/>
      <c r="B432" s="30"/>
      <c r="C432" s="30"/>
      <c r="D432" s="30"/>
      <c r="E432" s="30"/>
      <c r="F432" s="30"/>
      <c r="G432" s="30"/>
      <c r="H432" s="30"/>
      <c r="I432" s="30"/>
      <c r="J432" s="30"/>
      <c r="K432" s="30"/>
      <c r="L432" s="30"/>
      <c r="M432" s="30"/>
      <c r="N432" s="30"/>
      <c r="O432" s="30"/>
      <c r="P432" s="30"/>
    </row>
    <row r="433" spans="1:16">
      <c r="A433" s="30"/>
      <c r="B433" s="30"/>
      <c r="C433" s="30"/>
      <c r="D433" s="30"/>
      <c r="E433" s="30"/>
      <c r="F433" s="30"/>
      <c r="G433" s="30"/>
      <c r="H433" s="30"/>
      <c r="I433" s="30"/>
      <c r="J433" s="30"/>
      <c r="K433" s="30"/>
      <c r="L433" s="30"/>
      <c r="M433" s="30"/>
      <c r="N433" s="30"/>
      <c r="O433" s="30"/>
      <c r="P433" s="30"/>
    </row>
    <row r="434" spans="1:16">
      <c r="A434" s="30"/>
      <c r="B434" s="30"/>
      <c r="C434" s="30"/>
      <c r="D434" s="30"/>
      <c r="E434" s="30"/>
      <c r="F434" s="30"/>
      <c r="G434" s="30"/>
      <c r="H434" s="30"/>
      <c r="I434" s="30"/>
      <c r="J434" s="30"/>
      <c r="K434" s="30"/>
      <c r="L434" s="30"/>
      <c r="M434" s="30"/>
      <c r="N434" s="30"/>
      <c r="O434" s="30"/>
      <c r="P434" s="30"/>
    </row>
    <row r="435" spans="1:16">
      <c r="A435" s="30"/>
      <c r="B435" s="30"/>
      <c r="C435" s="30"/>
      <c r="D435" s="30"/>
      <c r="E435" s="30"/>
      <c r="F435" s="30"/>
      <c r="G435" s="30"/>
      <c r="H435" s="30"/>
      <c r="I435" s="30"/>
      <c r="J435" s="30"/>
      <c r="K435" s="30"/>
      <c r="L435" s="30"/>
      <c r="M435" s="30"/>
      <c r="N435" s="30"/>
      <c r="O435" s="30"/>
      <c r="P435" s="30"/>
    </row>
    <row r="436" spans="1:16">
      <c r="A436" s="30"/>
      <c r="B436" s="30"/>
      <c r="C436" s="30"/>
      <c r="D436" s="30"/>
      <c r="E436" s="30"/>
      <c r="F436" s="30"/>
      <c r="G436" s="30"/>
      <c r="H436" s="30"/>
      <c r="I436" s="30"/>
      <c r="J436" s="30"/>
      <c r="K436" s="30"/>
      <c r="L436" s="30"/>
      <c r="M436" s="30"/>
      <c r="N436" s="30"/>
      <c r="O436" s="30"/>
      <c r="P436" s="30"/>
    </row>
    <row r="437" spans="1:16">
      <c r="A437" s="30"/>
      <c r="B437" s="30"/>
      <c r="C437" s="30"/>
      <c r="D437" s="30"/>
      <c r="E437" s="30"/>
      <c r="F437" s="30"/>
      <c r="G437" s="30"/>
      <c r="H437" s="30"/>
      <c r="I437" s="30"/>
      <c r="J437" s="30"/>
      <c r="K437" s="30"/>
      <c r="L437" s="30"/>
      <c r="M437" s="30"/>
      <c r="N437" s="30"/>
      <c r="O437" s="30"/>
      <c r="P437" s="30"/>
    </row>
    <row r="438" spans="1:16">
      <c r="A438" s="30"/>
      <c r="B438" s="30"/>
      <c r="C438" s="30"/>
      <c r="D438" s="30"/>
      <c r="E438" s="30"/>
      <c r="F438" s="30"/>
      <c r="G438" s="30"/>
      <c r="H438" s="30"/>
      <c r="I438" s="30"/>
      <c r="J438" s="30"/>
      <c r="K438" s="30"/>
      <c r="L438" s="30"/>
      <c r="M438" s="30"/>
      <c r="N438" s="30"/>
      <c r="O438" s="30"/>
      <c r="P438" s="30"/>
    </row>
    <row r="439" spans="1:16">
      <c r="A439" s="30"/>
      <c r="B439" s="30"/>
      <c r="C439" s="30"/>
      <c r="D439" s="30"/>
      <c r="E439" s="30"/>
      <c r="F439" s="30"/>
      <c r="G439" s="30"/>
      <c r="H439" s="30"/>
      <c r="I439" s="30"/>
      <c r="J439" s="30"/>
      <c r="K439" s="30"/>
      <c r="L439" s="30"/>
      <c r="M439" s="30"/>
      <c r="N439" s="30"/>
      <c r="O439" s="30"/>
      <c r="P439" s="30"/>
    </row>
    <row r="440" spans="1:16">
      <c r="A440" s="30"/>
      <c r="B440" s="30"/>
      <c r="C440" s="30"/>
      <c r="D440" s="30"/>
      <c r="E440" s="30"/>
      <c r="F440" s="30"/>
      <c r="G440" s="30"/>
      <c r="H440" s="30"/>
      <c r="I440" s="30"/>
      <c r="J440" s="30"/>
      <c r="K440" s="30"/>
      <c r="L440" s="30"/>
      <c r="M440" s="30"/>
      <c r="N440" s="30"/>
      <c r="O440" s="30"/>
      <c r="P440" s="30"/>
    </row>
    <row r="441" spans="1:16">
      <c r="A441" s="30"/>
      <c r="B441" s="30"/>
      <c r="C441" s="30"/>
      <c r="D441" s="30"/>
      <c r="E441" s="30"/>
      <c r="F441" s="30"/>
      <c r="G441" s="30"/>
      <c r="H441" s="30"/>
      <c r="I441" s="30"/>
      <c r="J441" s="30"/>
      <c r="K441" s="30"/>
      <c r="L441" s="30"/>
      <c r="M441" s="30"/>
      <c r="N441" s="30"/>
      <c r="O441" s="30"/>
      <c r="P441" s="30"/>
    </row>
    <row r="442" spans="1:16">
      <c r="A442" s="30"/>
      <c r="B442" s="30"/>
      <c r="C442" s="30"/>
      <c r="D442" s="30"/>
      <c r="E442" s="30"/>
      <c r="F442" s="30"/>
      <c r="G442" s="30"/>
      <c r="H442" s="30"/>
      <c r="I442" s="30"/>
      <c r="J442" s="30"/>
      <c r="K442" s="30"/>
      <c r="L442" s="30"/>
      <c r="M442" s="30"/>
      <c r="N442" s="30"/>
      <c r="O442" s="30"/>
      <c r="P442" s="30"/>
    </row>
    <row r="443" spans="1:16">
      <c r="A443" s="30"/>
      <c r="B443" s="30"/>
      <c r="C443" s="30"/>
      <c r="D443" s="30"/>
      <c r="E443" s="30"/>
      <c r="F443" s="30"/>
      <c r="G443" s="30"/>
      <c r="H443" s="30"/>
      <c r="I443" s="30"/>
      <c r="J443" s="30"/>
      <c r="K443" s="30"/>
      <c r="L443" s="30"/>
      <c r="M443" s="30"/>
      <c r="N443" s="30"/>
      <c r="O443" s="30"/>
      <c r="P443" s="30"/>
    </row>
    <row r="444" spans="1:16">
      <c r="A444" s="30"/>
      <c r="B444" s="30"/>
      <c r="C444" s="30"/>
      <c r="D444" s="30"/>
      <c r="E444" s="30"/>
      <c r="F444" s="30"/>
      <c r="G444" s="30"/>
      <c r="H444" s="30"/>
      <c r="I444" s="30"/>
      <c r="J444" s="30"/>
      <c r="K444" s="30"/>
      <c r="L444" s="30"/>
      <c r="M444" s="30"/>
      <c r="N444" s="30"/>
      <c r="O444" s="30"/>
      <c r="P444" s="30"/>
    </row>
    <row r="445" spans="1:16">
      <c r="A445" s="30"/>
      <c r="B445" s="30"/>
      <c r="C445" s="30"/>
      <c r="D445" s="30"/>
      <c r="E445" s="30"/>
      <c r="F445" s="30"/>
      <c r="G445" s="30"/>
      <c r="H445" s="30"/>
      <c r="I445" s="30"/>
      <c r="J445" s="30"/>
      <c r="K445" s="30"/>
      <c r="L445" s="30"/>
      <c r="M445" s="30"/>
      <c r="N445" s="30"/>
      <c r="O445" s="30"/>
      <c r="P445" s="30"/>
    </row>
    <row r="446" spans="1:16">
      <c r="A446" s="30"/>
      <c r="B446" s="30"/>
      <c r="C446" s="30"/>
      <c r="D446" s="30"/>
      <c r="E446" s="30"/>
      <c r="F446" s="30"/>
      <c r="G446" s="30"/>
      <c r="H446" s="30"/>
      <c r="I446" s="30"/>
      <c r="J446" s="30"/>
      <c r="K446" s="30"/>
      <c r="L446" s="30"/>
      <c r="M446" s="30"/>
      <c r="N446" s="30"/>
      <c r="O446" s="30"/>
      <c r="P446" s="30"/>
    </row>
    <row r="447" spans="1:16">
      <c r="A447" s="30"/>
      <c r="B447" s="30"/>
      <c r="C447" s="30"/>
      <c r="D447" s="30"/>
      <c r="E447" s="30"/>
      <c r="F447" s="30"/>
      <c r="G447" s="30"/>
      <c r="H447" s="30"/>
      <c r="I447" s="30"/>
      <c r="J447" s="30"/>
      <c r="K447" s="30"/>
      <c r="L447" s="30"/>
      <c r="M447" s="30"/>
      <c r="N447" s="30"/>
      <c r="O447" s="30"/>
      <c r="P447" s="30"/>
    </row>
    <row r="448" spans="1:16">
      <c r="A448" s="30"/>
      <c r="B448" s="30"/>
      <c r="C448" s="30"/>
      <c r="D448" s="30"/>
      <c r="E448" s="30"/>
      <c r="F448" s="30"/>
      <c r="G448" s="30"/>
      <c r="H448" s="30"/>
      <c r="I448" s="30"/>
      <c r="J448" s="30"/>
      <c r="K448" s="30"/>
      <c r="L448" s="30"/>
      <c r="M448" s="30"/>
      <c r="N448" s="30"/>
      <c r="O448" s="30"/>
      <c r="P448" s="30"/>
    </row>
    <row r="449" spans="1:16">
      <c r="A449" s="30"/>
      <c r="B449" s="30"/>
      <c r="C449" s="30"/>
      <c r="D449" s="30"/>
      <c r="E449" s="30"/>
      <c r="F449" s="30"/>
      <c r="G449" s="30"/>
      <c r="H449" s="30"/>
      <c r="I449" s="30"/>
      <c r="J449" s="30"/>
      <c r="K449" s="30"/>
      <c r="L449" s="30"/>
      <c r="M449" s="30"/>
      <c r="N449" s="30"/>
      <c r="O449" s="30"/>
      <c r="P449" s="30"/>
    </row>
    <row r="450" spans="1:16">
      <c r="A450" s="30"/>
      <c r="B450" s="30"/>
      <c r="C450" s="30"/>
      <c r="D450" s="30"/>
      <c r="E450" s="30"/>
      <c r="F450" s="30"/>
      <c r="G450" s="30"/>
      <c r="H450" s="30"/>
      <c r="I450" s="30"/>
      <c r="J450" s="30"/>
      <c r="K450" s="30"/>
      <c r="L450" s="30"/>
      <c r="M450" s="30"/>
      <c r="N450" s="30"/>
      <c r="O450" s="30"/>
      <c r="P450" s="30"/>
    </row>
    <row r="451" spans="1:16">
      <c r="A451" s="30"/>
      <c r="B451" s="30"/>
      <c r="C451" s="30"/>
      <c r="D451" s="30"/>
      <c r="E451" s="30"/>
      <c r="F451" s="30"/>
      <c r="G451" s="30"/>
      <c r="H451" s="30"/>
      <c r="I451" s="30"/>
      <c r="J451" s="30"/>
      <c r="K451" s="30"/>
      <c r="L451" s="30"/>
      <c r="M451" s="30"/>
      <c r="N451" s="30"/>
      <c r="O451" s="30"/>
      <c r="P451" s="30"/>
    </row>
    <row r="452" spans="1:16">
      <c r="A452" s="30"/>
      <c r="B452" s="30"/>
      <c r="C452" s="30"/>
      <c r="D452" s="30"/>
      <c r="E452" s="30"/>
      <c r="F452" s="30"/>
      <c r="G452" s="30"/>
      <c r="H452" s="30"/>
      <c r="I452" s="30"/>
      <c r="J452" s="30"/>
      <c r="K452" s="30"/>
      <c r="L452" s="30"/>
      <c r="M452" s="30"/>
      <c r="N452" s="30"/>
      <c r="O452" s="30"/>
      <c r="P452" s="30"/>
    </row>
    <row r="453" spans="1:16">
      <c r="A453" s="30"/>
      <c r="B453" s="30"/>
      <c r="C453" s="30"/>
      <c r="D453" s="30"/>
      <c r="E453" s="30"/>
      <c r="F453" s="30"/>
      <c r="G453" s="30"/>
      <c r="H453" s="30"/>
      <c r="I453" s="30"/>
      <c r="J453" s="30"/>
      <c r="K453" s="30"/>
      <c r="L453" s="30"/>
      <c r="M453" s="30"/>
      <c r="N453" s="30"/>
      <c r="O453" s="30"/>
      <c r="P453" s="30"/>
    </row>
    <row r="454" spans="1:16">
      <c r="A454" s="30"/>
      <c r="B454" s="30"/>
      <c r="C454" s="30"/>
      <c r="D454" s="30"/>
      <c r="E454" s="30"/>
      <c r="F454" s="30"/>
      <c r="G454" s="30"/>
      <c r="H454" s="30"/>
      <c r="I454" s="30"/>
      <c r="J454" s="30"/>
      <c r="K454" s="30"/>
      <c r="L454" s="30"/>
      <c r="M454" s="30"/>
      <c r="N454" s="30"/>
      <c r="O454" s="30"/>
      <c r="P454" s="30"/>
    </row>
    <row r="455" spans="1:16">
      <c r="A455" s="30"/>
      <c r="B455" s="30"/>
      <c r="C455" s="30"/>
      <c r="D455" s="30"/>
      <c r="E455" s="30"/>
      <c r="F455" s="30"/>
      <c r="G455" s="30"/>
      <c r="H455" s="30"/>
      <c r="I455" s="30"/>
      <c r="J455" s="30"/>
      <c r="K455" s="30"/>
      <c r="L455" s="30"/>
      <c r="M455" s="30"/>
      <c r="N455" s="30"/>
      <c r="O455" s="30"/>
      <c r="P455" s="30"/>
    </row>
    <row r="456" spans="1:16">
      <c r="A456" s="30"/>
      <c r="B456" s="30"/>
      <c r="C456" s="30"/>
      <c r="D456" s="30"/>
      <c r="E456" s="30"/>
      <c r="F456" s="30"/>
      <c r="G456" s="30"/>
      <c r="H456" s="30"/>
      <c r="I456" s="30"/>
      <c r="J456" s="30"/>
      <c r="K456" s="30"/>
      <c r="L456" s="30"/>
      <c r="M456" s="30"/>
      <c r="N456" s="30"/>
      <c r="O456" s="30"/>
      <c r="P456" s="30"/>
    </row>
    <row r="457" spans="1:16">
      <c r="A457" s="30"/>
      <c r="B457" s="30"/>
      <c r="C457" s="30"/>
      <c r="D457" s="30"/>
      <c r="E457" s="30"/>
      <c r="F457" s="30"/>
      <c r="G457" s="30"/>
      <c r="H457" s="30"/>
      <c r="I457" s="30"/>
      <c r="J457" s="30"/>
      <c r="K457" s="30"/>
      <c r="L457" s="30"/>
      <c r="M457" s="30"/>
      <c r="N457" s="30"/>
      <c r="O457" s="30"/>
      <c r="P457" s="30"/>
    </row>
    <row r="458" spans="1:16">
      <c r="A458" s="30"/>
      <c r="B458" s="30"/>
      <c r="C458" s="30"/>
      <c r="D458" s="30"/>
      <c r="E458" s="30"/>
      <c r="F458" s="30"/>
      <c r="G458" s="30"/>
      <c r="H458" s="30"/>
      <c r="I458" s="30"/>
      <c r="J458" s="30"/>
      <c r="K458" s="30"/>
      <c r="L458" s="30"/>
      <c r="M458" s="30"/>
      <c r="N458" s="30"/>
      <c r="O458" s="30"/>
      <c r="P458" s="30"/>
    </row>
    <row r="459" spans="1:16">
      <c r="A459" s="30"/>
      <c r="B459" s="30"/>
      <c r="C459" s="30"/>
      <c r="D459" s="30"/>
      <c r="E459" s="30"/>
      <c r="F459" s="30"/>
      <c r="G459" s="30"/>
      <c r="H459" s="30"/>
      <c r="I459" s="30"/>
      <c r="J459" s="30"/>
      <c r="K459" s="30"/>
      <c r="L459" s="30"/>
      <c r="M459" s="30"/>
      <c r="N459" s="30"/>
      <c r="O459" s="30"/>
      <c r="P459" s="30"/>
    </row>
    <row r="460" spans="1:16">
      <c r="A460" s="30"/>
      <c r="B460" s="30"/>
      <c r="C460" s="30"/>
      <c r="D460" s="30"/>
      <c r="E460" s="30"/>
      <c r="F460" s="30"/>
      <c r="G460" s="30"/>
      <c r="H460" s="30"/>
      <c r="I460" s="30"/>
      <c r="J460" s="30"/>
      <c r="K460" s="30"/>
      <c r="L460" s="30"/>
      <c r="M460" s="30"/>
      <c r="N460" s="30"/>
      <c r="O460" s="30"/>
      <c r="P460" s="30"/>
    </row>
    <row r="461" spans="1:16">
      <c r="A461" s="30"/>
      <c r="B461" s="30"/>
      <c r="C461" s="30"/>
      <c r="D461" s="30"/>
      <c r="E461" s="30"/>
      <c r="F461" s="30"/>
      <c r="G461" s="30"/>
      <c r="H461" s="30"/>
      <c r="I461" s="30"/>
      <c r="J461" s="30"/>
      <c r="K461" s="30"/>
      <c r="L461" s="30"/>
      <c r="M461" s="30"/>
      <c r="N461" s="30"/>
      <c r="O461" s="30"/>
      <c r="P461" s="30"/>
    </row>
    <row r="462" spans="1:16">
      <c r="A462" s="30"/>
      <c r="B462" s="30"/>
      <c r="C462" s="30"/>
      <c r="D462" s="30"/>
      <c r="E462" s="30"/>
      <c r="F462" s="30"/>
      <c r="G462" s="30"/>
      <c r="H462" s="30"/>
      <c r="I462" s="30"/>
      <c r="J462" s="30"/>
      <c r="K462" s="30"/>
      <c r="L462" s="30"/>
      <c r="M462" s="30"/>
      <c r="N462" s="30"/>
      <c r="O462" s="30"/>
      <c r="P462" s="30"/>
    </row>
    <row r="463" spans="1:16">
      <c r="A463" s="30"/>
      <c r="B463" s="30"/>
      <c r="C463" s="30"/>
      <c r="D463" s="30"/>
      <c r="E463" s="30"/>
      <c r="F463" s="30"/>
      <c r="G463" s="30"/>
      <c r="H463" s="30"/>
      <c r="I463" s="30"/>
      <c r="J463" s="30"/>
      <c r="K463" s="30"/>
      <c r="L463" s="30"/>
      <c r="M463" s="30"/>
      <c r="N463" s="30"/>
      <c r="O463" s="30"/>
      <c r="P463" s="30"/>
    </row>
    <row r="464" spans="1:16">
      <c r="A464" s="30"/>
      <c r="B464" s="30"/>
      <c r="C464" s="30"/>
      <c r="D464" s="30"/>
      <c r="E464" s="30"/>
      <c r="F464" s="30"/>
      <c r="G464" s="30"/>
      <c r="H464" s="30"/>
      <c r="I464" s="30"/>
      <c r="J464" s="30"/>
      <c r="K464" s="30"/>
      <c r="L464" s="30"/>
      <c r="M464" s="30"/>
      <c r="N464" s="30"/>
      <c r="O464" s="30"/>
      <c r="P464" s="30"/>
    </row>
    <row r="465" spans="1:16">
      <c r="A465" s="30"/>
      <c r="B465" s="30"/>
      <c r="C465" s="30"/>
      <c r="D465" s="30"/>
      <c r="E465" s="30"/>
      <c r="F465" s="30"/>
      <c r="G465" s="30"/>
      <c r="H465" s="30"/>
      <c r="I465" s="30"/>
      <c r="J465" s="30"/>
      <c r="K465" s="30"/>
      <c r="L465" s="30"/>
      <c r="M465" s="30"/>
      <c r="N465" s="30"/>
      <c r="O465" s="30"/>
      <c r="P465" s="30"/>
    </row>
    <row r="466" spans="1:16">
      <c r="A466" s="30"/>
      <c r="B466" s="30"/>
      <c r="C466" s="30"/>
      <c r="D466" s="30"/>
      <c r="E466" s="30"/>
      <c r="F466" s="30"/>
      <c r="G466" s="30"/>
      <c r="H466" s="30"/>
      <c r="I466" s="30"/>
      <c r="J466" s="30"/>
      <c r="K466" s="30"/>
      <c r="L466" s="30"/>
      <c r="M466" s="30"/>
      <c r="N466" s="30"/>
      <c r="O466" s="30"/>
      <c r="P466" s="30"/>
    </row>
    <row r="467" spans="1:16">
      <c r="A467" s="30"/>
      <c r="B467" s="30"/>
      <c r="C467" s="30"/>
      <c r="D467" s="30"/>
      <c r="E467" s="30"/>
      <c r="F467" s="30"/>
      <c r="G467" s="30"/>
      <c r="H467" s="30"/>
      <c r="I467" s="30"/>
      <c r="J467" s="30"/>
      <c r="K467" s="30"/>
      <c r="L467" s="30"/>
      <c r="M467" s="30"/>
      <c r="N467" s="30"/>
      <c r="O467" s="30"/>
      <c r="P467" s="30"/>
    </row>
    <row r="468" spans="1:16">
      <c r="A468" s="30"/>
      <c r="B468" s="30"/>
      <c r="C468" s="30"/>
      <c r="D468" s="30"/>
      <c r="E468" s="30"/>
      <c r="F468" s="30"/>
      <c r="G468" s="30"/>
      <c r="H468" s="30"/>
      <c r="I468" s="30"/>
      <c r="J468" s="30"/>
      <c r="K468" s="30"/>
      <c r="L468" s="30"/>
      <c r="M468" s="30"/>
      <c r="N468" s="30"/>
      <c r="O468" s="30"/>
      <c r="P468" s="30"/>
    </row>
    <row r="469" spans="1:16">
      <c r="A469" s="30"/>
      <c r="B469" s="30"/>
      <c r="C469" s="30"/>
      <c r="D469" s="30"/>
      <c r="E469" s="30"/>
      <c r="F469" s="30"/>
      <c r="G469" s="30"/>
      <c r="H469" s="30"/>
      <c r="I469" s="30"/>
      <c r="J469" s="30"/>
      <c r="K469" s="30"/>
      <c r="L469" s="30"/>
      <c r="M469" s="30"/>
      <c r="N469" s="30"/>
      <c r="O469" s="30"/>
      <c r="P469" s="30"/>
    </row>
    <row r="470" spans="1:16">
      <c r="A470" s="30"/>
      <c r="B470" s="30"/>
      <c r="C470" s="30"/>
      <c r="D470" s="30"/>
      <c r="E470" s="30"/>
      <c r="F470" s="30"/>
      <c r="G470" s="30"/>
      <c r="H470" s="30"/>
      <c r="I470" s="30"/>
      <c r="J470" s="30"/>
      <c r="K470" s="30"/>
      <c r="L470" s="30"/>
      <c r="M470" s="30"/>
      <c r="N470" s="30"/>
      <c r="O470" s="30"/>
      <c r="P470" s="30"/>
    </row>
    <row r="471" spans="1:16">
      <c r="A471" s="30"/>
      <c r="B471" s="30"/>
      <c r="C471" s="30"/>
      <c r="D471" s="30"/>
      <c r="E471" s="30"/>
      <c r="F471" s="30"/>
      <c r="G471" s="30"/>
      <c r="H471" s="30"/>
      <c r="I471" s="30"/>
      <c r="J471" s="30"/>
      <c r="K471" s="30"/>
      <c r="L471" s="30"/>
      <c r="M471" s="30"/>
      <c r="N471" s="30"/>
      <c r="O471" s="30"/>
      <c r="P471" s="30"/>
    </row>
    <row r="472" spans="1:16">
      <c r="A472" s="30"/>
      <c r="B472" s="30"/>
      <c r="C472" s="30"/>
      <c r="D472" s="30"/>
      <c r="E472" s="30"/>
      <c r="F472" s="30"/>
      <c r="G472" s="30"/>
      <c r="H472" s="30"/>
      <c r="I472" s="30"/>
      <c r="J472" s="30"/>
      <c r="K472" s="30"/>
      <c r="L472" s="30"/>
      <c r="M472" s="30"/>
      <c r="N472" s="30"/>
      <c r="O472" s="30"/>
      <c r="P472" s="30"/>
    </row>
    <row r="473" spans="1:16">
      <c r="A473" s="30"/>
      <c r="B473" s="30"/>
      <c r="C473" s="30"/>
      <c r="D473" s="30"/>
      <c r="E473" s="30"/>
      <c r="F473" s="30"/>
      <c r="G473" s="30"/>
      <c r="H473" s="30"/>
      <c r="I473" s="30"/>
      <c r="J473" s="30"/>
      <c r="K473" s="30"/>
      <c r="L473" s="30"/>
      <c r="M473" s="30"/>
      <c r="N473" s="30"/>
      <c r="O473" s="30"/>
      <c r="P473" s="30"/>
    </row>
    <row r="474" spans="1:16">
      <c r="A474" s="30"/>
      <c r="B474" s="30"/>
      <c r="C474" s="30"/>
      <c r="D474" s="30"/>
      <c r="E474" s="30"/>
      <c r="F474" s="30"/>
      <c r="G474" s="30"/>
      <c r="H474" s="30"/>
      <c r="I474" s="30"/>
      <c r="J474" s="30"/>
      <c r="K474" s="30"/>
      <c r="L474" s="30"/>
      <c r="M474" s="30"/>
      <c r="N474" s="30"/>
      <c r="O474" s="30"/>
      <c r="P474" s="30"/>
    </row>
    <row r="475" spans="1:16">
      <c r="A475" s="30"/>
      <c r="B475" s="30"/>
      <c r="C475" s="30"/>
      <c r="D475" s="30"/>
      <c r="E475" s="30"/>
      <c r="F475" s="30"/>
      <c r="G475" s="30"/>
      <c r="H475" s="30"/>
      <c r="I475" s="30"/>
      <c r="J475" s="30"/>
      <c r="K475" s="30"/>
      <c r="L475" s="30"/>
      <c r="M475" s="30"/>
      <c r="N475" s="30"/>
      <c r="O475" s="30"/>
      <c r="P475" s="30"/>
    </row>
    <row r="476" spans="1:16">
      <c r="A476" s="30"/>
      <c r="B476" s="30"/>
      <c r="C476" s="30"/>
      <c r="D476" s="30"/>
      <c r="E476" s="30"/>
      <c r="F476" s="30"/>
      <c r="G476" s="30"/>
      <c r="H476" s="30"/>
      <c r="I476" s="30"/>
      <c r="J476" s="30"/>
      <c r="K476" s="30"/>
      <c r="L476" s="30"/>
      <c r="M476" s="30"/>
      <c r="N476" s="30"/>
      <c r="O476" s="30"/>
      <c r="P476" s="30"/>
    </row>
    <row r="477" spans="1:16">
      <c r="A477" s="30"/>
      <c r="B477" s="30"/>
      <c r="C477" s="30"/>
      <c r="D477" s="30"/>
      <c r="E477" s="30"/>
      <c r="F477" s="30"/>
      <c r="G477" s="30"/>
      <c r="H477" s="30"/>
      <c r="I477" s="30"/>
      <c r="J477" s="30"/>
      <c r="K477" s="30"/>
      <c r="L477" s="30"/>
      <c r="M477" s="30"/>
      <c r="N477" s="30"/>
      <c r="O477" s="30"/>
      <c r="P477" s="30"/>
    </row>
    <row r="478" spans="1:16">
      <c r="A478" s="30"/>
      <c r="B478" s="30"/>
      <c r="C478" s="30"/>
      <c r="D478" s="30"/>
      <c r="E478" s="30"/>
      <c r="F478" s="30"/>
      <c r="G478" s="30"/>
      <c r="H478" s="30"/>
      <c r="I478" s="30"/>
      <c r="J478" s="30"/>
      <c r="K478" s="30"/>
      <c r="L478" s="30"/>
      <c r="M478" s="30"/>
      <c r="N478" s="30"/>
      <c r="O478" s="30"/>
      <c r="P478" s="30"/>
    </row>
    <row r="479" spans="1:16">
      <c r="A479" s="30"/>
      <c r="B479" s="30"/>
      <c r="C479" s="30"/>
      <c r="D479" s="30"/>
      <c r="E479" s="30"/>
      <c r="F479" s="30"/>
      <c r="G479" s="30"/>
      <c r="H479" s="30"/>
      <c r="I479" s="30"/>
      <c r="J479" s="30"/>
      <c r="K479" s="30"/>
      <c r="L479" s="30"/>
      <c r="M479" s="30"/>
      <c r="N479" s="30"/>
      <c r="O479" s="30"/>
      <c r="P479" s="30"/>
    </row>
    <row r="480" spans="1:16">
      <c r="A480" s="30"/>
      <c r="B480" s="30"/>
      <c r="C480" s="30"/>
      <c r="D480" s="30"/>
      <c r="E480" s="30"/>
      <c r="F480" s="30"/>
      <c r="G480" s="30"/>
      <c r="H480" s="30"/>
      <c r="I480" s="30"/>
      <c r="J480" s="30"/>
      <c r="K480" s="30"/>
      <c r="L480" s="30"/>
      <c r="M480" s="30"/>
      <c r="N480" s="30"/>
      <c r="O480" s="30"/>
      <c r="P480" s="30"/>
    </row>
    <row r="481" spans="1:16">
      <c r="A481" s="30"/>
      <c r="B481" s="30"/>
      <c r="C481" s="30"/>
      <c r="D481" s="30"/>
      <c r="E481" s="30"/>
      <c r="F481" s="30"/>
      <c r="G481" s="30"/>
      <c r="H481" s="30"/>
      <c r="I481" s="30"/>
      <c r="J481" s="30"/>
      <c r="K481" s="30"/>
      <c r="L481" s="30"/>
      <c r="M481" s="30"/>
      <c r="N481" s="30"/>
      <c r="O481" s="30"/>
      <c r="P481" s="30"/>
    </row>
    <row r="482" spans="1:16">
      <c r="A482" s="30"/>
      <c r="B482" s="30"/>
      <c r="C482" s="30"/>
      <c r="D482" s="30"/>
      <c r="E482" s="30"/>
      <c r="F482" s="30"/>
      <c r="G482" s="30"/>
      <c r="H482" s="30"/>
      <c r="I482" s="30"/>
      <c r="J482" s="30"/>
      <c r="K482" s="30"/>
      <c r="L482" s="30"/>
      <c r="M482" s="30"/>
      <c r="N482" s="30"/>
      <c r="O482" s="30"/>
      <c r="P482" s="30"/>
    </row>
    <row r="483" spans="1:16">
      <c r="A483" s="30"/>
      <c r="B483" s="30"/>
      <c r="C483" s="30"/>
      <c r="D483" s="30"/>
      <c r="E483" s="30"/>
      <c r="F483" s="30"/>
      <c r="G483" s="30"/>
      <c r="H483" s="30"/>
      <c r="I483" s="30"/>
      <c r="J483" s="30"/>
      <c r="K483" s="30"/>
      <c r="L483" s="30"/>
      <c r="M483" s="30"/>
      <c r="N483" s="30"/>
      <c r="O483" s="30"/>
      <c r="P483" s="30"/>
    </row>
    <row r="484" spans="1:16">
      <c r="A484" s="30"/>
      <c r="B484" s="30"/>
      <c r="C484" s="30"/>
      <c r="D484" s="30"/>
      <c r="E484" s="30"/>
      <c r="F484" s="30"/>
      <c r="G484" s="30"/>
      <c r="H484" s="30"/>
      <c r="I484" s="30"/>
      <c r="J484" s="30"/>
      <c r="K484" s="30"/>
      <c r="L484" s="30"/>
      <c r="M484" s="30"/>
      <c r="N484" s="30"/>
      <c r="O484" s="30"/>
      <c r="P484" s="30"/>
    </row>
    <row r="485" spans="1:16">
      <c r="A485" s="30"/>
      <c r="B485" s="30"/>
      <c r="C485" s="30"/>
      <c r="D485" s="30"/>
      <c r="E485" s="30"/>
      <c r="F485" s="30"/>
      <c r="G485" s="30"/>
      <c r="H485" s="30"/>
      <c r="I485" s="30"/>
      <c r="J485" s="30"/>
      <c r="K485" s="30"/>
      <c r="L485" s="30"/>
      <c r="M485" s="30"/>
      <c r="N485" s="30"/>
      <c r="O485" s="30"/>
      <c r="P485" s="30"/>
    </row>
    <row r="486" spans="1:16">
      <c r="A486" s="30"/>
      <c r="B486" s="30"/>
      <c r="C486" s="30"/>
      <c r="D486" s="30"/>
      <c r="E486" s="30"/>
      <c r="F486" s="30"/>
      <c r="G486" s="30"/>
      <c r="H486" s="30"/>
      <c r="I486" s="30"/>
      <c r="J486" s="30"/>
      <c r="K486" s="30"/>
      <c r="L486" s="30"/>
      <c r="M486" s="30"/>
      <c r="N486" s="30"/>
      <c r="O486" s="30"/>
      <c r="P486" s="30"/>
    </row>
    <row r="487" spans="1:16">
      <c r="A487" s="30"/>
      <c r="B487" s="30"/>
      <c r="C487" s="30"/>
      <c r="D487" s="30"/>
      <c r="E487" s="30"/>
      <c r="F487" s="30"/>
      <c r="G487" s="30"/>
      <c r="H487" s="30"/>
      <c r="I487" s="30"/>
      <c r="J487" s="30"/>
      <c r="K487" s="30"/>
      <c r="L487" s="30"/>
      <c r="M487" s="30"/>
      <c r="N487" s="30"/>
      <c r="O487" s="30"/>
      <c r="P487" s="30"/>
    </row>
    <row r="488" spans="1:16">
      <c r="A488" s="30"/>
      <c r="B488" s="30"/>
      <c r="C488" s="30"/>
      <c r="D488" s="30"/>
      <c r="E488" s="30"/>
      <c r="F488" s="30"/>
      <c r="G488" s="30"/>
      <c r="H488" s="30"/>
      <c r="I488" s="30"/>
      <c r="J488" s="30"/>
      <c r="K488" s="30"/>
      <c r="L488" s="30"/>
      <c r="M488" s="30"/>
      <c r="N488" s="30"/>
      <c r="O488" s="30"/>
      <c r="P488" s="30"/>
    </row>
    <row r="489" spans="1:16">
      <c r="A489" s="30"/>
      <c r="B489" s="30"/>
      <c r="C489" s="30"/>
      <c r="D489" s="30"/>
      <c r="E489" s="30"/>
      <c r="F489" s="30"/>
      <c r="G489" s="30"/>
      <c r="H489" s="30"/>
      <c r="I489" s="30"/>
      <c r="J489" s="30"/>
      <c r="K489" s="30"/>
      <c r="L489" s="30"/>
      <c r="M489" s="30"/>
      <c r="N489" s="30"/>
      <c r="O489" s="30"/>
      <c r="P489" s="30"/>
    </row>
    <row r="490" spans="1:16">
      <c r="A490" s="30"/>
      <c r="B490" s="30"/>
      <c r="C490" s="30"/>
      <c r="D490" s="30"/>
      <c r="E490" s="30"/>
      <c r="F490" s="30"/>
      <c r="G490" s="30"/>
      <c r="H490" s="30"/>
      <c r="I490" s="30"/>
      <c r="J490" s="30"/>
      <c r="K490" s="30"/>
      <c r="L490" s="30"/>
      <c r="M490" s="30"/>
      <c r="N490" s="30"/>
      <c r="O490" s="30"/>
      <c r="P490" s="30"/>
    </row>
    <row r="491" spans="1:16">
      <c r="A491" s="30"/>
      <c r="B491" s="30"/>
      <c r="C491" s="30"/>
      <c r="D491" s="30"/>
      <c r="E491" s="30"/>
      <c r="F491" s="30"/>
      <c r="G491" s="30"/>
      <c r="H491" s="30"/>
      <c r="I491" s="30"/>
      <c r="J491" s="30"/>
      <c r="K491" s="30"/>
      <c r="L491" s="30"/>
      <c r="M491" s="30"/>
      <c r="N491" s="30"/>
      <c r="O491" s="30"/>
      <c r="P491" s="30"/>
    </row>
    <row r="492" spans="1:16">
      <c r="A492" s="30"/>
      <c r="B492" s="30"/>
      <c r="C492" s="30"/>
      <c r="D492" s="30"/>
      <c r="E492" s="30"/>
      <c r="F492" s="30"/>
      <c r="G492" s="30"/>
      <c r="H492" s="30"/>
      <c r="I492" s="30"/>
      <c r="J492" s="30"/>
      <c r="K492" s="30"/>
      <c r="L492" s="30"/>
      <c r="M492" s="30"/>
      <c r="N492" s="30"/>
      <c r="O492" s="30"/>
      <c r="P492" s="30"/>
    </row>
    <row r="493" spans="1:16">
      <c r="A493" s="30"/>
      <c r="B493" s="30"/>
      <c r="C493" s="30"/>
      <c r="D493" s="30"/>
      <c r="E493" s="30"/>
      <c r="F493" s="30"/>
      <c r="G493" s="30"/>
      <c r="H493" s="30"/>
      <c r="I493" s="30"/>
      <c r="J493" s="30"/>
      <c r="K493" s="30"/>
      <c r="L493" s="30"/>
      <c r="M493" s="30"/>
      <c r="N493" s="30"/>
      <c r="O493" s="30"/>
      <c r="P493" s="30"/>
    </row>
    <row r="494" spans="1:16">
      <c r="A494" s="30"/>
      <c r="B494" s="30"/>
      <c r="C494" s="30"/>
      <c r="D494" s="30"/>
      <c r="E494" s="30"/>
      <c r="F494" s="30"/>
      <c r="G494" s="30"/>
      <c r="H494" s="30"/>
      <c r="I494" s="30"/>
      <c r="J494" s="30"/>
      <c r="K494" s="30"/>
      <c r="L494" s="30"/>
      <c r="M494" s="30"/>
      <c r="N494" s="30"/>
      <c r="O494" s="30"/>
      <c r="P494" s="30"/>
    </row>
    <row r="495" spans="1:16">
      <c r="A495" s="30"/>
      <c r="B495" s="30"/>
      <c r="C495" s="30"/>
      <c r="D495" s="30"/>
      <c r="E495" s="30"/>
      <c r="F495" s="30"/>
      <c r="G495" s="30"/>
      <c r="H495" s="30"/>
      <c r="I495" s="30"/>
      <c r="J495" s="30"/>
      <c r="K495" s="30"/>
      <c r="L495" s="30"/>
      <c r="M495" s="30"/>
      <c r="N495" s="30"/>
      <c r="O495" s="30"/>
      <c r="P495" s="30"/>
    </row>
    <row r="496" spans="1:16">
      <c r="A496" s="30"/>
      <c r="B496" s="30"/>
      <c r="C496" s="30"/>
      <c r="D496" s="30"/>
      <c r="E496" s="30"/>
      <c r="F496" s="30"/>
      <c r="G496" s="30"/>
      <c r="H496" s="30"/>
      <c r="I496" s="30"/>
      <c r="J496" s="30"/>
      <c r="K496" s="30"/>
      <c r="L496" s="30"/>
      <c r="M496" s="30"/>
      <c r="N496" s="30"/>
      <c r="O496" s="30"/>
      <c r="P496" s="30"/>
    </row>
    <row r="497" spans="1:16">
      <c r="A497" s="30"/>
      <c r="B497" s="30"/>
      <c r="C497" s="30"/>
      <c r="D497" s="30"/>
      <c r="E497" s="30"/>
      <c r="F497" s="30"/>
      <c r="G497" s="30"/>
      <c r="H497" s="30"/>
      <c r="I497" s="30"/>
      <c r="J497" s="30"/>
      <c r="K497" s="30"/>
      <c r="L497" s="30"/>
      <c r="M497" s="30"/>
      <c r="N497" s="30"/>
      <c r="O497" s="30"/>
      <c r="P497" s="30"/>
    </row>
    <row r="498" spans="1:16">
      <c r="A498" s="30"/>
      <c r="B498" s="30"/>
      <c r="C498" s="30"/>
      <c r="D498" s="30"/>
      <c r="E498" s="30"/>
      <c r="F498" s="30"/>
      <c r="G498" s="30"/>
      <c r="H498" s="30"/>
      <c r="I498" s="30"/>
      <c r="J498" s="30"/>
      <c r="K498" s="30"/>
      <c r="L498" s="30"/>
      <c r="M498" s="30"/>
      <c r="N498" s="30"/>
      <c r="O498" s="30"/>
      <c r="P498" s="30"/>
    </row>
    <row r="499" spans="1:16">
      <c r="A499" s="30"/>
      <c r="B499" s="30"/>
      <c r="C499" s="30"/>
      <c r="D499" s="30"/>
      <c r="E499" s="30"/>
      <c r="F499" s="30"/>
      <c r="G499" s="30"/>
      <c r="H499" s="30"/>
      <c r="I499" s="30"/>
      <c r="J499" s="30"/>
      <c r="K499" s="30"/>
      <c r="L499" s="30"/>
      <c r="M499" s="30"/>
      <c r="N499" s="30"/>
      <c r="O499" s="30"/>
      <c r="P499" s="30"/>
    </row>
    <row r="500" spans="1:16">
      <c r="A500" s="30"/>
      <c r="B500" s="30"/>
      <c r="C500" s="30"/>
      <c r="D500" s="30"/>
      <c r="E500" s="30"/>
      <c r="F500" s="30"/>
      <c r="G500" s="30"/>
      <c r="H500" s="30"/>
      <c r="I500" s="30"/>
      <c r="J500" s="30"/>
      <c r="K500" s="30"/>
      <c r="L500" s="30"/>
      <c r="M500" s="30"/>
      <c r="N500" s="30"/>
      <c r="O500" s="30"/>
      <c r="P500" s="30"/>
    </row>
    <row r="501" spans="1:16">
      <c r="A501" s="30"/>
      <c r="B501" s="30"/>
      <c r="C501" s="30"/>
      <c r="D501" s="30"/>
      <c r="E501" s="30"/>
      <c r="F501" s="30"/>
      <c r="G501" s="30"/>
      <c r="H501" s="30"/>
      <c r="I501" s="30"/>
      <c r="J501" s="30"/>
      <c r="K501" s="30"/>
      <c r="L501" s="30"/>
      <c r="M501" s="30"/>
      <c r="N501" s="30"/>
      <c r="O501" s="30"/>
      <c r="P501" s="30"/>
    </row>
    <row r="502" spans="1:16">
      <c r="A502" s="30"/>
      <c r="B502" s="30"/>
      <c r="C502" s="30"/>
      <c r="D502" s="30"/>
      <c r="E502" s="30"/>
      <c r="F502" s="30"/>
      <c r="G502" s="30"/>
      <c r="H502" s="30"/>
      <c r="I502" s="30"/>
      <c r="J502" s="30"/>
      <c r="K502" s="30"/>
      <c r="L502" s="30"/>
      <c r="M502" s="30"/>
      <c r="N502" s="30"/>
      <c r="O502" s="30"/>
      <c r="P502" s="30"/>
    </row>
    <row r="503" spans="1:16">
      <c r="A503" s="30"/>
      <c r="B503" s="30"/>
      <c r="C503" s="30"/>
      <c r="D503" s="30"/>
      <c r="E503" s="30"/>
      <c r="F503" s="30"/>
      <c r="G503" s="30"/>
      <c r="H503" s="30"/>
      <c r="I503" s="30"/>
      <c r="J503" s="30"/>
      <c r="K503" s="30"/>
      <c r="L503" s="30"/>
      <c r="M503" s="30"/>
      <c r="N503" s="30"/>
      <c r="O503" s="30"/>
      <c r="P503" s="30"/>
    </row>
    <row r="504" spans="1:16">
      <c r="A504" s="30"/>
      <c r="B504" s="30"/>
      <c r="C504" s="30"/>
      <c r="D504" s="30"/>
      <c r="E504" s="30"/>
      <c r="F504" s="30"/>
      <c r="G504" s="30"/>
      <c r="H504" s="30"/>
      <c r="I504" s="30"/>
      <c r="J504" s="30"/>
      <c r="K504" s="30"/>
      <c r="L504" s="30"/>
      <c r="M504" s="30"/>
      <c r="N504" s="30"/>
      <c r="O504" s="30"/>
      <c r="P504" s="30"/>
    </row>
    <row r="505" spans="1:16">
      <c r="A505" s="30"/>
      <c r="B505" s="30"/>
      <c r="C505" s="30"/>
      <c r="D505" s="30"/>
      <c r="E505" s="30"/>
      <c r="F505" s="30"/>
      <c r="G505" s="30"/>
      <c r="H505" s="30"/>
      <c r="I505" s="30"/>
      <c r="J505" s="30"/>
      <c r="K505" s="30"/>
      <c r="L505" s="30"/>
      <c r="M505" s="30"/>
      <c r="N505" s="30"/>
      <c r="O505" s="30"/>
      <c r="P505" s="30"/>
    </row>
    <row r="506" spans="1:16">
      <c r="A506" s="30"/>
      <c r="B506" s="30"/>
      <c r="C506" s="30"/>
      <c r="D506" s="30"/>
      <c r="E506" s="30"/>
      <c r="F506" s="30"/>
      <c r="G506" s="30"/>
      <c r="H506" s="30"/>
      <c r="I506" s="30"/>
      <c r="J506" s="30"/>
      <c r="K506" s="30"/>
      <c r="L506" s="30"/>
      <c r="M506" s="30"/>
      <c r="N506" s="30"/>
      <c r="O506" s="30"/>
      <c r="P506" s="30"/>
    </row>
    <row r="507" spans="1:16">
      <c r="A507" s="30"/>
      <c r="B507" s="30"/>
      <c r="C507" s="30"/>
      <c r="D507" s="30"/>
      <c r="E507" s="30"/>
      <c r="F507" s="30"/>
      <c r="G507" s="30"/>
      <c r="H507" s="30"/>
      <c r="I507" s="30"/>
      <c r="J507" s="30"/>
      <c r="K507" s="30"/>
      <c r="L507" s="30"/>
      <c r="M507" s="30"/>
      <c r="N507" s="30"/>
      <c r="O507" s="30"/>
      <c r="P507" s="30"/>
    </row>
    <row r="508" spans="1:16">
      <c r="A508" s="30"/>
      <c r="B508" s="30"/>
      <c r="C508" s="30"/>
      <c r="D508" s="30"/>
      <c r="E508" s="30"/>
      <c r="F508" s="30"/>
      <c r="G508" s="30"/>
      <c r="H508" s="30"/>
      <c r="I508" s="30"/>
      <c r="J508" s="30"/>
      <c r="K508" s="30"/>
      <c r="L508" s="30"/>
      <c r="M508" s="30"/>
      <c r="N508" s="30"/>
      <c r="O508" s="30"/>
      <c r="P508" s="30"/>
    </row>
    <row r="509" spans="1:16">
      <c r="A509" s="30"/>
      <c r="B509" s="30"/>
      <c r="C509" s="30"/>
      <c r="D509" s="30"/>
      <c r="E509" s="30"/>
      <c r="F509" s="30"/>
      <c r="G509" s="30"/>
      <c r="H509" s="30"/>
      <c r="I509" s="30"/>
      <c r="J509" s="30"/>
      <c r="K509" s="30"/>
      <c r="L509" s="30"/>
      <c r="M509" s="30"/>
      <c r="N509" s="30"/>
      <c r="O509" s="30"/>
      <c r="P509" s="30"/>
    </row>
    <row r="510" spans="1:16">
      <c r="A510" s="30"/>
      <c r="B510" s="30"/>
      <c r="C510" s="30"/>
      <c r="D510" s="30"/>
      <c r="E510" s="30"/>
      <c r="F510" s="30"/>
      <c r="G510" s="30"/>
      <c r="H510" s="30"/>
      <c r="I510" s="30"/>
      <c r="J510" s="30"/>
      <c r="K510" s="30"/>
      <c r="L510" s="30"/>
      <c r="M510" s="30"/>
      <c r="N510" s="30"/>
      <c r="O510" s="30"/>
      <c r="P510" s="30"/>
    </row>
    <row r="511" spans="1:16">
      <c r="A511" s="30"/>
      <c r="B511" s="30"/>
      <c r="C511" s="30"/>
      <c r="D511" s="30"/>
      <c r="E511" s="30"/>
      <c r="F511" s="30"/>
      <c r="G511" s="30"/>
      <c r="H511" s="30"/>
      <c r="I511" s="30"/>
      <c r="J511" s="30"/>
      <c r="K511" s="30"/>
      <c r="L511" s="30"/>
      <c r="M511" s="30"/>
      <c r="N511" s="30"/>
      <c r="O511" s="30"/>
      <c r="P511" s="30"/>
    </row>
    <row r="512" spans="1:16">
      <c r="A512" s="30"/>
      <c r="B512" s="30"/>
      <c r="C512" s="30"/>
      <c r="D512" s="30"/>
      <c r="E512" s="30"/>
      <c r="F512" s="30"/>
      <c r="G512" s="30"/>
      <c r="H512" s="30"/>
      <c r="I512" s="30"/>
      <c r="J512" s="30"/>
      <c r="K512" s="30"/>
      <c r="L512" s="30"/>
      <c r="M512" s="30"/>
      <c r="N512" s="30"/>
      <c r="O512" s="30"/>
      <c r="P512" s="30"/>
    </row>
    <row r="513" spans="1:16">
      <c r="A513" s="30"/>
      <c r="B513" s="30"/>
      <c r="C513" s="30"/>
      <c r="D513" s="30"/>
      <c r="E513" s="30"/>
      <c r="F513" s="30"/>
      <c r="G513" s="30"/>
      <c r="H513" s="30"/>
      <c r="I513" s="30"/>
      <c r="J513" s="30"/>
      <c r="K513" s="30"/>
      <c r="L513" s="30"/>
      <c r="M513" s="30"/>
      <c r="N513" s="30"/>
      <c r="O513" s="30"/>
      <c r="P513" s="30"/>
    </row>
    <row r="514" spans="1:16">
      <c r="A514" s="30"/>
      <c r="B514" s="30"/>
      <c r="C514" s="30"/>
      <c r="D514" s="30"/>
      <c r="E514" s="30"/>
      <c r="F514" s="30"/>
      <c r="G514" s="30"/>
      <c r="H514" s="30"/>
      <c r="I514" s="30"/>
      <c r="J514" s="30"/>
      <c r="K514" s="30"/>
      <c r="L514" s="30"/>
      <c r="M514" s="30"/>
      <c r="N514" s="30"/>
      <c r="O514" s="30"/>
      <c r="P514" s="30"/>
    </row>
    <row r="515" spans="1:16">
      <c r="A515" s="30"/>
      <c r="B515" s="30"/>
      <c r="C515" s="30"/>
      <c r="D515" s="30"/>
      <c r="E515" s="30"/>
      <c r="F515" s="30"/>
      <c r="G515" s="30"/>
      <c r="H515" s="30"/>
      <c r="I515" s="30"/>
      <c r="J515" s="30"/>
      <c r="K515" s="30"/>
      <c r="L515" s="30"/>
      <c r="M515" s="30"/>
      <c r="N515" s="30"/>
      <c r="O515" s="30"/>
      <c r="P515" s="30"/>
    </row>
    <row r="516" spans="1:16">
      <c r="A516" s="30"/>
      <c r="B516" s="30"/>
      <c r="C516" s="30"/>
      <c r="D516" s="30"/>
      <c r="E516" s="30"/>
      <c r="F516" s="30"/>
      <c r="G516" s="30"/>
      <c r="H516" s="30"/>
      <c r="I516" s="30"/>
      <c r="J516" s="30"/>
      <c r="K516" s="30"/>
      <c r="L516" s="30"/>
      <c r="M516" s="30"/>
      <c r="N516" s="30"/>
      <c r="O516" s="30"/>
      <c r="P516" s="30"/>
    </row>
    <row r="517" spans="1:16">
      <c r="A517" s="30"/>
      <c r="B517" s="30"/>
      <c r="C517" s="30"/>
      <c r="D517" s="30"/>
      <c r="E517" s="30"/>
      <c r="F517" s="30"/>
      <c r="G517" s="30"/>
      <c r="H517" s="30"/>
      <c r="I517" s="30"/>
      <c r="J517" s="30"/>
      <c r="K517" s="30"/>
      <c r="L517" s="30"/>
      <c r="M517" s="30"/>
      <c r="N517" s="30"/>
      <c r="O517" s="30"/>
      <c r="P517" s="30"/>
    </row>
    <row r="518" spans="1:16">
      <c r="A518" s="30"/>
      <c r="B518" s="30"/>
      <c r="C518" s="30"/>
      <c r="D518" s="30"/>
      <c r="E518" s="30"/>
      <c r="F518" s="30"/>
      <c r="G518" s="30"/>
      <c r="H518" s="30"/>
      <c r="I518" s="30"/>
      <c r="J518" s="30"/>
      <c r="K518" s="30"/>
      <c r="L518" s="30"/>
      <c r="M518" s="30"/>
      <c r="N518" s="30"/>
      <c r="O518" s="30"/>
      <c r="P518" s="30"/>
    </row>
    <row r="519" spans="1:16">
      <c r="A519" s="30"/>
      <c r="B519" s="30"/>
      <c r="C519" s="30"/>
      <c r="D519" s="30"/>
      <c r="E519" s="30"/>
      <c r="F519" s="30"/>
      <c r="G519" s="30"/>
      <c r="H519" s="30"/>
      <c r="I519" s="30"/>
      <c r="J519" s="30"/>
      <c r="K519" s="30"/>
      <c r="L519" s="30"/>
      <c r="M519" s="30"/>
      <c r="N519" s="30"/>
      <c r="O519" s="30"/>
      <c r="P519" s="30"/>
    </row>
    <row r="520" spans="1:16">
      <c r="A520" s="30"/>
      <c r="B520" s="30"/>
      <c r="C520" s="30"/>
      <c r="D520" s="30"/>
      <c r="E520" s="30"/>
      <c r="F520" s="30"/>
      <c r="G520" s="30"/>
      <c r="H520" s="30"/>
      <c r="I520" s="30"/>
      <c r="J520" s="30"/>
      <c r="K520" s="30"/>
      <c r="L520" s="30"/>
      <c r="M520" s="30"/>
      <c r="N520" s="30"/>
      <c r="O520" s="30"/>
      <c r="P520" s="30"/>
    </row>
    <row r="521" spans="1:16">
      <c r="A521" s="30"/>
      <c r="B521" s="30"/>
      <c r="C521" s="30"/>
      <c r="D521" s="30"/>
      <c r="E521" s="30"/>
      <c r="F521" s="30"/>
      <c r="G521" s="30"/>
      <c r="H521" s="30"/>
      <c r="I521" s="30"/>
      <c r="J521" s="30"/>
      <c r="K521" s="30"/>
      <c r="L521" s="30"/>
      <c r="M521" s="30"/>
      <c r="N521" s="30"/>
      <c r="O521" s="30"/>
      <c r="P521" s="30"/>
    </row>
    <row r="522" spans="1:16">
      <c r="A522" s="30"/>
      <c r="B522" s="30"/>
      <c r="C522" s="30"/>
      <c r="D522" s="30"/>
      <c r="E522" s="30"/>
      <c r="F522" s="30"/>
      <c r="G522" s="30"/>
      <c r="H522" s="30"/>
      <c r="I522" s="30"/>
      <c r="J522" s="30"/>
      <c r="K522" s="30"/>
      <c r="L522" s="30"/>
      <c r="M522" s="30"/>
      <c r="N522" s="30"/>
      <c r="O522" s="30"/>
      <c r="P522" s="30"/>
    </row>
    <row r="523" spans="1:16">
      <c r="A523" s="30"/>
      <c r="B523" s="30"/>
      <c r="C523" s="30"/>
      <c r="D523" s="30"/>
      <c r="E523" s="30"/>
      <c r="F523" s="30"/>
      <c r="G523" s="30"/>
      <c r="H523" s="30"/>
      <c r="I523" s="30"/>
      <c r="J523" s="30"/>
      <c r="K523" s="30"/>
      <c r="L523" s="30"/>
      <c r="M523" s="30"/>
      <c r="N523" s="30"/>
      <c r="O523" s="30"/>
      <c r="P523" s="30"/>
    </row>
    <row r="524" spans="1:16">
      <c r="A524" s="30"/>
      <c r="B524" s="30"/>
      <c r="C524" s="30"/>
      <c r="D524" s="30"/>
      <c r="E524" s="30"/>
      <c r="F524" s="30"/>
      <c r="G524" s="30"/>
      <c r="H524" s="30"/>
      <c r="I524" s="30"/>
      <c r="J524" s="30"/>
      <c r="K524" s="30"/>
      <c r="L524" s="30"/>
      <c r="M524" s="30"/>
      <c r="N524" s="30"/>
      <c r="O524" s="30"/>
      <c r="P524" s="30"/>
    </row>
    <row r="525" spans="1:16">
      <c r="A525" s="30"/>
      <c r="B525" s="30"/>
      <c r="C525" s="30"/>
      <c r="D525" s="30"/>
      <c r="E525" s="30"/>
      <c r="F525" s="30"/>
      <c r="G525" s="30"/>
      <c r="H525" s="30"/>
      <c r="I525" s="30"/>
      <c r="J525" s="30"/>
      <c r="K525" s="30"/>
      <c r="L525" s="30"/>
      <c r="M525" s="30"/>
      <c r="N525" s="30"/>
      <c r="O525" s="30"/>
      <c r="P525" s="30"/>
    </row>
    <row r="526" spans="1:16">
      <c r="A526" s="30"/>
      <c r="B526" s="30"/>
      <c r="C526" s="30"/>
      <c r="D526" s="30"/>
      <c r="E526" s="30"/>
      <c r="F526" s="30"/>
      <c r="G526" s="30"/>
      <c r="H526" s="30"/>
      <c r="I526" s="30"/>
      <c r="J526" s="30"/>
      <c r="K526" s="30"/>
      <c r="L526" s="30"/>
      <c r="M526" s="30"/>
      <c r="N526" s="30"/>
      <c r="O526" s="30"/>
      <c r="P526" s="30"/>
    </row>
    <row r="527" spans="1:16">
      <c r="A527" s="30"/>
      <c r="B527" s="30"/>
      <c r="C527" s="30"/>
      <c r="D527" s="30"/>
      <c r="E527" s="30"/>
      <c r="F527" s="30"/>
      <c r="G527" s="30"/>
      <c r="H527" s="30"/>
      <c r="I527" s="30"/>
      <c r="J527" s="30"/>
      <c r="K527" s="30"/>
      <c r="L527" s="30"/>
      <c r="M527" s="30"/>
      <c r="N527" s="30"/>
      <c r="O527" s="30"/>
      <c r="P527" s="30"/>
    </row>
    <row r="528" spans="1:16">
      <c r="A528" s="30"/>
      <c r="B528" s="30"/>
      <c r="C528" s="30"/>
      <c r="D528" s="30"/>
      <c r="E528" s="30"/>
      <c r="F528" s="30"/>
      <c r="G528" s="30"/>
      <c r="H528" s="30"/>
      <c r="I528" s="30"/>
      <c r="J528" s="30"/>
      <c r="K528" s="30"/>
      <c r="L528" s="30"/>
      <c r="M528" s="30"/>
      <c r="N528" s="30"/>
      <c r="O528" s="30"/>
      <c r="P528" s="30"/>
    </row>
    <row r="529" spans="1:16">
      <c r="A529" s="30"/>
      <c r="B529" s="30"/>
      <c r="C529" s="30"/>
      <c r="D529" s="30"/>
      <c r="E529" s="30"/>
      <c r="F529" s="30"/>
      <c r="G529" s="30"/>
      <c r="H529" s="30"/>
      <c r="I529" s="30"/>
      <c r="J529" s="30"/>
      <c r="K529" s="30"/>
      <c r="L529" s="30"/>
      <c r="M529" s="30"/>
      <c r="N529" s="30"/>
      <c r="O529" s="30"/>
      <c r="P529" s="30"/>
    </row>
    <row r="530" spans="1:16">
      <c r="A530" s="30"/>
      <c r="B530" s="30"/>
      <c r="C530" s="30"/>
      <c r="D530" s="30"/>
      <c r="E530" s="30"/>
      <c r="F530" s="30"/>
      <c r="G530" s="30"/>
      <c r="H530" s="30"/>
      <c r="I530" s="30"/>
      <c r="J530" s="30"/>
      <c r="K530" s="30"/>
      <c r="L530" s="30"/>
      <c r="M530" s="30"/>
      <c r="N530" s="30"/>
      <c r="O530" s="30"/>
      <c r="P530" s="30"/>
    </row>
    <row r="531" spans="1:16">
      <c r="A531" s="30"/>
      <c r="B531" s="30"/>
      <c r="C531" s="30"/>
      <c r="D531" s="30"/>
      <c r="E531" s="30"/>
      <c r="F531" s="30"/>
      <c r="G531" s="30"/>
      <c r="H531" s="30"/>
      <c r="I531" s="30"/>
      <c r="J531" s="30"/>
      <c r="K531" s="30"/>
      <c r="L531" s="30"/>
      <c r="M531" s="30"/>
      <c r="N531" s="30"/>
      <c r="O531" s="30"/>
      <c r="P531" s="30"/>
    </row>
    <row r="532" spans="1:16">
      <c r="A532" s="30"/>
      <c r="B532" s="30"/>
      <c r="C532" s="30"/>
      <c r="D532" s="30"/>
      <c r="E532" s="30"/>
      <c r="F532" s="30"/>
      <c r="G532" s="30"/>
      <c r="H532" s="30"/>
      <c r="I532" s="30"/>
      <c r="J532" s="30"/>
      <c r="K532" s="30"/>
      <c r="L532" s="30"/>
      <c r="M532" s="30"/>
      <c r="N532" s="30"/>
      <c r="O532" s="30"/>
      <c r="P532" s="30"/>
    </row>
    <row r="533" spans="1:16">
      <c r="A533" s="30"/>
      <c r="B533" s="30"/>
      <c r="C533" s="30"/>
      <c r="D533" s="30"/>
      <c r="E533" s="30"/>
      <c r="F533" s="30"/>
      <c r="G533" s="30"/>
      <c r="H533" s="30"/>
      <c r="I533" s="30"/>
      <c r="J533" s="30"/>
      <c r="K533" s="30"/>
      <c r="L533" s="30"/>
      <c r="M533" s="30"/>
      <c r="N533" s="30"/>
      <c r="O533" s="30"/>
      <c r="P533" s="30"/>
    </row>
    <row r="534" spans="1:16">
      <c r="A534" s="30"/>
      <c r="B534" s="30"/>
      <c r="C534" s="30"/>
      <c r="D534" s="30"/>
      <c r="E534" s="30"/>
      <c r="F534" s="30"/>
      <c r="G534" s="30"/>
      <c r="H534" s="30"/>
      <c r="I534" s="30"/>
      <c r="J534" s="30"/>
      <c r="K534" s="30"/>
      <c r="L534" s="30"/>
      <c r="M534" s="30"/>
      <c r="N534" s="30"/>
      <c r="O534" s="30"/>
      <c r="P534" s="30"/>
    </row>
    <row r="535" spans="1:16">
      <c r="A535" s="30"/>
      <c r="B535" s="30"/>
      <c r="C535" s="30"/>
      <c r="D535" s="30"/>
      <c r="E535" s="30"/>
      <c r="F535" s="30"/>
      <c r="G535" s="30"/>
      <c r="H535" s="30"/>
      <c r="I535" s="30"/>
      <c r="J535" s="30"/>
      <c r="K535" s="30"/>
      <c r="L535" s="30"/>
      <c r="M535" s="30"/>
      <c r="N535" s="30"/>
      <c r="O535" s="30"/>
      <c r="P535" s="30"/>
    </row>
    <row r="536" spans="1:16">
      <c r="A536" s="30"/>
      <c r="B536" s="30"/>
      <c r="C536" s="30"/>
      <c r="D536" s="30"/>
      <c r="E536" s="30"/>
      <c r="F536" s="30"/>
      <c r="G536" s="30"/>
      <c r="H536" s="30"/>
      <c r="I536" s="30"/>
      <c r="J536" s="30"/>
      <c r="K536" s="30"/>
      <c r="L536" s="30"/>
      <c r="M536" s="30"/>
      <c r="N536" s="30"/>
      <c r="O536" s="30"/>
      <c r="P536" s="30"/>
    </row>
    <row r="537" spans="1:16">
      <c r="A537" s="30"/>
      <c r="B537" s="30"/>
      <c r="C537" s="30"/>
      <c r="D537" s="30"/>
      <c r="E537" s="30"/>
      <c r="F537" s="30"/>
      <c r="G537" s="30"/>
      <c r="H537" s="30"/>
      <c r="I537" s="30"/>
      <c r="J537" s="30"/>
      <c r="K537" s="30"/>
      <c r="L537" s="30"/>
      <c r="M537" s="30"/>
      <c r="N537" s="30"/>
      <c r="O537" s="30"/>
      <c r="P537" s="30"/>
    </row>
    <row r="538" spans="1:16">
      <c r="A538" s="30"/>
      <c r="B538" s="30"/>
      <c r="C538" s="30"/>
      <c r="D538" s="30"/>
      <c r="E538" s="30"/>
      <c r="F538" s="30"/>
      <c r="G538" s="30"/>
      <c r="H538" s="30"/>
      <c r="I538" s="30"/>
      <c r="J538" s="30"/>
      <c r="K538" s="30"/>
      <c r="L538" s="30"/>
      <c r="M538" s="30"/>
      <c r="N538" s="30"/>
      <c r="O538" s="30"/>
      <c r="P538" s="30"/>
    </row>
    <row r="539" spans="1:16">
      <c r="A539" s="30"/>
      <c r="B539" s="30"/>
      <c r="C539" s="30"/>
      <c r="D539" s="30"/>
      <c r="E539" s="30"/>
      <c r="F539" s="30"/>
      <c r="G539" s="30"/>
      <c r="H539" s="30"/>
      <c r="I539" s="30"/>
      <c r="J539" s="30"/>
      <c r="K539" s="30"/>
      <c r="L539" s="30"/>
      <c r="M539" s="30"/>
      <c r="N539" s="30"/>
      <c r="O539" s="30"/>
      <c r="P539" s="30"/>
    </row>
    <row r="540" spans="1:16">
      <c r="A540" s="30"/>
      <c r="B540" s="30"/>
      <c r="C540" s="30"/>
      <c r="D540" s="30"/>
      <c r="E540" s="30"/>
      <c r="F540" s="30"/>
      <c r="G540" s="30"/>
      <c r="H540" s="30"/>
      <c r="I540" s="30"/>
      <c r="J540" s="30"/>
      <c r="K540" s="30"/>
      <c r="L540" s="30"/>
      <c r="M540" s="30"/>
      <c r="N540" s="30"/>
      <c r="O540" s="30"/>
      <c r="P540" s="30"/>
    </row>
    <row r="541" spans="1:16">
      <c r="A541" s="30"/>
      <c r="B541" s="30"/>
      <c r="C541" s="30"/>
      <c r="D541" s="30"/>
      <c r="E541" s="30"/>
      <c r="F541" s="30"/>
      <c r="G541" s="30"/>
      <c r="H541" s="30"/>
      <c r="I541" s="30"/>
      <c r="J541" s="30"/>
      <c r="K541" s="30"/>
      <c r="L541" s="30"/>
      <c r="M541" s="30"/>
      <c r="N541" s="30"/>
      <c r="O541" s="30"/>
      <c r="P541" s="30"/>
    </row>
    <row r="542" spans="1:16">
      <c r="A542" s="30"/>
      <c r="B542" s="30"/>
      <c r="C542" s="30"/>
      <c r="D542" s="30"/>
      <c r="E542" s="30"/>
      <c r="F542" s="30"/>
      <c r="G542" s="30"/>
      <c r="H542" s="30"/>
      <c r="I542" s="30"/>
      <c r="J542" s="30"/>
      <c r="K542" s="30"/>
      <c r="L542" s="30"/>
      <c r="M542" s="30"/>
      <c r="N542" s="30"/>
      <c r="O542" s="30"/>
      <c r="P542" s="30"/>
    </row>
    <row r="543" spans="1:16">
      <c r="A543" s="30"/>
      <c r="B543" s="30"/>
      <c r="C543" s="30"/>
      <c r="D543" s="30"/>
      <c r="E543" s="30"/>
      <c r="F543" s="30"/>
      <c r="G543" s="30"/>
      <c r="H543" s="30"/>
      <c r="I543" s="30"/>
      <c r="J543" s="30"/>
      <c r="K543" s="30"/>
      <c r="L543" s="30"/>
      <c r="M543" s="30"/>
      <c r="N543" s="30"/>
      <c r="O543" s="30"/>
      <c r="P543" s="30"/>
    </row>
    <row r="544" spans="1:16">
      <c r="A544" s="30"/>
      <c r="B544" s="30"/>
      <c r="C544" s="30"/>
      <c r="D544" s="30"/>
      <c r="E544" s="30"/>
      <c r="F544" s="30"/>
      <c r="G544" s="30"/>
      <c r="H544" s="30"/>
      <c r="I544" s="30"/>
      <c r="J544" s="30"/>
      <c r="K544" s="30"/>
      <c r="L544" s="30"/>
      <c r="M544" s="30"/>
      <c r="N544" s="30"/>
      <c r="O544" s="30"/>
      <c r="P544" s="30"/>
    </row>
    <row r="545" spans="1:16">
      <c r="A545" s="30"/>
      <c r="B545" s="30"/>
      <c r="C545" s="30"/>
      <c r="D545" s="30"/>
      <c r="E545" s="30"/>
      <c r="F545" s="30"/>
      <c r="G545" s="30"/>
      <c r="H545" s="30"/>
      <c r="I545" s="30"/>
      <c r="J545" s="30"/>
      <c r="K545" s="30"/>
      <c r="L545" s="30"/>
      <c r="M545" s="30"/>
      <c r="N545" s="30"/>
      <c r="O545" s="30"/>
      <c r="P545" s="30"/>
    </row>
    <row r="546" spans="1:16">
      <c r="A546" s="30"/>
      <c r="B546" s="30"/>
      <c r="C546" s="30"/>
      <c r="D546" s="30"/>
      <c r="E546" s="30"/>
      <c r="F546" s="30"/>
      <c r="G546" s="30"/>
      <c r="H546" s="30"/>
      <c r="I546" s="30"/>
      <c r="J546" s="30"/>
      <c r="K546" s="30"/>
      <c r="L546" s="30"/>
      <c r="M546" s="30"/>
      <c r="N546" s="30"/>
      <c r="O546" s="30"/>
      <c r="P546" s="30"/>
    </row>
    <row r="547" spans="1:16">
      <c r="A547" s="30"/>
      <c r="B547" s="30"/>
      <c r="C547" s="30"/>
      <c r="D547" s="30"/>
      <c r="E547" s="30"/>
      <c r="F547" s="30"/>
      <c r="G547" s="30"/>
      <c r="H547" s="30"/>
      <c r="I547" s="30"/>
      <c r="J547" s="30"/>
      <c r="K547" s="30"/>
      <c r="L547" s="30"/>
      <c r="M547" s="30"/>
      <c r="N547" s="30"/>
      <c r="O547" s="30"/>
      <c r="P547" s="30"/>
    </row>
    <row r="548" spans="1:16">
      <c r="A548" s="30"/>
      <c r="B548" s="30"/>
      <c r="C548" s="30"/>
      <c r="D548" s="30"/>
      <c r="E548" s="30"/>
      <c r="F548" s="30"/>
      <c r="G548" s="30"/>
      <c r="H548" s="30"/>
      <c r="I548" s="30"/>
      <c r="J548" s="30"/>
      <c r="K548" s="30"/>
      <c r="L548" s="30"/>
      <c r="M548" s="30"/>
      <c r="N548" s="30"/>
      <c r="O548" s="30"/>
      <c r="P548" s="30"/>
    </row>
    <row r="549" spans="1:16">
      <c r="A549" s="30"/>
      <c r="B549" s="30"/>
      <c r="C549" s="30"/>
      <c r="D549" s="30"/>
      <c r="E549" s="30"/>
      <c r="F549" s="30"/>
      <c r="G549" s="30"/>
      <c r="H549" s="30"/>
      <c r="I549" s="30"/>
      <c r="J549" s="30"/>
      <c r="K549" s="30"/>
      <c r="L549" s="30"/>
      <c r="M549" s="30"/>
      <c r="N549" s="30"/>
      <c r="O549" s="30"/>
      <c r="P549" s="30"/>
    </row>
    <row r="550" spans="1:16">
      <c r="A550" s="30"/>
      <c r="B550" s="30"/>
      <c r="C550" s="30"/>
      <c r="D550" s="30"/>
      <c r="E550" s="30"/>
      <c r="F550" s="30"/>
      <c r="G550" s="30"/>
      <c r="H550" s="30"/>
      <c r="I550" s="30"/>
      <c r="J550" s="30"/>
      <c r="K550" s="30"/>
      <c r="L550" s="30"/>
      <c r="M550" s="30"/>
      <c r="N550" s="30"/>
      <c r="O550" s="30"/>
      <c r="P550" s="30"/>
    </row>
    <row r="551" spans="1:16">
      <c r="A551" s="30"/>
      <c r="B551" s="30"/>
      <c r="C551" s="30"/>
      <c r="D551" s="30"/>
      <c r="E551" s="30"/>
      <c r="F551" s="30"/>
      <c r="G551" s="30"/>
      <c r="H551" s="30"/>
      <c r="I551" s="30"/>
      <c r="J551" s="30"/>
      <c r="K551" s="30"/>
      <c r="L551" s="30"/>
      <c r="M551" s="30"/>
      <c r="N551" s="30"/>
      <c r="O551" s="30"/>
      <c r="P551" s="30"/>
    </row>
    <row r="552" spans="1:16">
      <c r="A552" s="30"/>
      <c r="B552" s="30"/>
      <c r="C552" s="30"/>
      <c r="D552" s="30"/>
      <c r="E552" s="30"/>
      <c r="F552" s="30"/>
      <c r="G552" s="30"/>
      <c r="H552" s="30"/>
      <c r="I552" s="30"/>
      <c r="J552" s="30"/>
      <c r="K552" s="30"/>
      <c r="L552" s="30"/>
      <c r="M552" s="30"/>
      <c r="N552" s="30"/>
      <c r="O552" s="30"/>
      <c r="P552" s="30"/>
    </row>
    <row r="553" spans="1:16">
      <c r="A553" s="30"/>
      <c r="B553" s="30"/>
      <c r="C553" s="30"/>
      <c r="D553" s="30"/>
      <c r="E553" s="30"/>
      <c r="F553" s="30"/>
      <c r="G553" s="30"/>
      <c r="H553" s="30"/>
      <c r="I553" s="30"/>
      <c r="J553" s="30"/>
      <c r="K553" s="30"/>
      <c r="L553" s="30"/>
      <c r="M553" s="30"/>
      <c r="N553" s="30"/>
      <c r="O553" s="30"/>
      <c r="P553" s="30"/>
    </row>
    <row r="554" spans="1:16">
      <c r="A554" s="30"/>
      <c r="B554" s="30"/>
      <c r="C554" s="30"/>
      <c r="D554" s="30"/>
      <c r="E554" s="30"/>
      <c r="F554" s="30"/>
      <c r="G554" s="30"/>
      <c r="H554" s="30"/>
      <c r="I554" s="30"/>
      <c r="J554" s="30"/>
      <c r="K554" s="30"/>
      <c r="L554" s="30"/>
      <c r="M554" s="30"/>
      <c r="N554" s="30"/>
      <c r="O554" s="30"/>
      <c r="P554" s="30"/>
    </row>
    <row r="555" spans="1:16">
      <c r="A555" s="30"/>
      <c r="B555" s="30"/>
      <c r="C555" s="30"/>
      <c r="D555" s="30"/>
      <c r="E555" s="30"/>
      <c r="F555" s="30"/>
      <c r="G555" s="30"/>
      <c r="H555" s="30"/>
      <c r="I555" s="30"/>
      <c r="J555" s="30"/>
      <c r="K555" s="30"/>
      <c r="L555" s="30"/>
      <c r="M555" s="30"/>
      <c r="N555" s="30"/>
      <c r="O555" s="30"/>
      <c r="P555" s="30"/>
    </row>
    <row r="556" spans="1:16">
      <c r="A556" s="30"/>
      <c r="B556" s="30"/>
      <c r="C556" s="30"/>
      <c r="D556" s="30"/>
      <c r="E556" s="30"/>
      <c r="F556" s="30"/>
      <c r="G556" s="30"/>
      <c r="H556" s="30"/>
      <c r="I556" s="30"/>
      <c r="J556" s="30"/>
      <c r="K556" s="30"/>
      <c r="L556" s="30"/>
      <c r="M556" s="30"/>
      <c r="N556" s="30"/>
      <c r="O556" s="30"/>
      <c r="P556" s="30"/>
    </row>
    <row r="557" spans="1:16">
      <c r="A557" s="30"/>
      <c r="B557" s="30"/>
      <c r="C557" s="30"/>
      <c r="D557" s="30"/>
      <c r="E557" s="30"/>
      <c r="F557" s="30"/>
      <c r="G557" s="30"/>
      <c r="H557" s="30"/>
      <c r="I557" s="30"/>
      <c r="J557" s="30"/>
      <c r="K557" s="30"/>
      <c r="L557" s="30"/>
      <c r="M557" s="30"/>
      <c r="N557" s="30"/>
      <c r="O557" s="30"/>
      <c r="P557" s="30"/>
    </row>
    <row r="558" spans="1:16">
      <c r="A558" s="30"/>
      <c r="B558" s="30"/>
      <c r="C558" s="30"/>
      <c r="D558" s="30"/>
      <c r="E558" s="30"/>
      <c r="F558" s="30"/>
      <c r="G558" s="30"/>
      <c r="H558" s="30"/>
      <c r="I558" s="30"/>
      <c r="J558" s="30"/>
      <c r="K558" s="30"/>
      <c r="L558" s="30"/>
      <c r="M558" s="30"/>
      <c r="N558" s="30"/>
      <c r="O558" s="30"/>
      <c r="P558" s="30"/>
    </row>
    <row r="559" spans="1:16">
      <c r="A559" s="30"/>
      <c r="B559" s="30"/>
      <c r="C559" s="30"/>
      <c r="D559" s="30"/>
      <c r="E559" s="30"/>
      <c r="F559" s="30"/>
      <c r="G559" s="30"/>
      <c r="H559" s="30"/>
      <c r="I559" s="30"/>
      <c r="J559" s="30"/>
      <c r="K559" s="30"/>
      <c r="L559" s="30"/>
      <c r="M559" s="30"/>
      <c r="N559" s="30"/>
      <c r="O559" s="30"/>
      <c r="P559" s="30"/>
    </row>
    <row r="560" spans="1:16">
      <c r="A560" s="30"/>
      <c r="B560" s="30"/>
      <c r="C560" s="30"/>
      <c r="D560" s="30"/>
      <c r="E560" s="30"/>
      <c r="F560" s="30"/>
      <c r="G560" s="30"/>
      <c r="H560" s="30"/>
      <c r="I560" s="30"/>
      <c r="J560" s="30"/>
      <c r="K560" s="30"/>
      <c r="L560" s="30"/>
      <c r="M560" s="30"/>
      <c r="N560" s="30"/>
      <c r="O560" s="30"/>
      <c r="P560" s="30"/>
    </row>
    <row r="561" spans="1:16">
      <c r="A561" s="30"/>
      <c r="B561" s="30"/>
      <c r="C561" s="30"/>
      <c r="D561" s="30"/>
      <c r="E561" s="30"/>
      <c r="F561" s="30"/>
      <c r="G561" s="30"/>
      <c r="H561" s="30"/>
      <c r="I561" s="30"/>
      <c r="J561" s="30"/>
      <c r="K561" s="30"/>
      <c r="L561" s="30"/>
      <c r="M561" s="30"/>
      <c r="N561" s="30"/>
      <c r="O561" s="30"/>
      <c r="P561" s="30"/>
    </row>
    <row r="562" spans="1:16">
      <c r="A562" s="30"/>
      <c r="B562" s="30"/>
      <c r="C562" s="30"/>
      <c r="D562" s="30"/>
      <c r="E562" s="30"/>
      <c r="F562" s="30"/>
      <c r="G562" s="30"/>
      <c r="H562" s="30"/>
      <c r="I562" s="30"/>
      <c r="J562" s="30"/>
      <c r="K562" s="30"/>
      <c r="L562" s="30"/>
      <c r="M562" s="30"/>
      <c r="N562" s="30"/>
      <c r="O562" s="30"/>
      <c r="P562" s="30"/>
    </row>
    <row r="563" spans="1:16">
      <c r="A563" s="30"/>
      <c r="B563" s="30"/>
      <c r="C563" s="30"/>
      <c r="D563" s="30"/>
      <c r="E563" s="30"/>
      <c r="F563" s="30"/>
      <c r="G563" s="30"/>
      <c r="H563" s="30"/>
      <c r="I563" s="30"/>
      <c r="J563" s="30"/>
      <c r="K563" s="30"/>
      <c r="L563" s="30"/>
      <c r="M563" s="30"/>
      <c r="N563" s="30"/>
      <c r="O563" s="30"/>
      <c r="P563" s="30"/>
    </row>
    <row r="564" spans="1:16">
      <c r="A564" s="30"/>
      <c r="B564" s="30"/>
      <c r="C564" s="30"/>
      <c r="D564" s="30"/>
      <c r="E564" s="30"/>
      <c r="F564" s="30"/>
      <c r="G564" s="30"/>
      <c r="H564" s="30"/>
      <c r="I564" s="30"/>
      <c r="J564" s="30"/>
      <c r="K564" s="30"/>
      <c r="L564" s="30"/>
      <c r="M564" s="30"/>
      <c r="N564" s="30"/>
      <c r="O564" s="30"/>
      <c r="P564" s="30"/>
    </row>
    <row r="565" spans="1:16">
      <c r="A565" s="30"/>
      <c r="B565" s="30"/>
      <c r="C565" s="30"/>
      <c r="D565" s="30"/>
      <c r="E565" s="30"/>
      <c r="F565" s="30"/>
      <c r="G565" s="30"/>
      <c r="H565" s="30"/>
      <c r="I565" s="30"/>
      <c r="J565" s="30"/>
      <c r="K565" s="30"/>
      <c r="L565" s="30"/>
      <c r="M565" s="30"/>
      <c r="N565" s="30"/>
      <c r="O565" s="30"/>
      <c r="P565" s="30"/>
    </row>
    <row r="566" spans="1:16">
      <c r="A566" s="30"/>
      <c r="B566" s="30"/>
      <c r="C566" s="30"/>
      <c r="D566" s="30"/>
      <c r="E566" s="30"/>
      <c r="F566" s="30"/>
      <c r="G566" s="30"/>
      <c r="H566" s="30"/>
      <c r="I566" s="30"/>
      <c r="J566" s="30"/>
      <c r="K566" s="30"/>
      <c r="L566" s="30"/>
      <c r="M566" s="30"/>
      <c r="N566" s="30"/>
      <c r="O566" s="30"/>
      <c r="P566" s="30"/>
    </row>
    <row r="567" spans="1:16">
      <c r="A567" s="30"/>
      <c r="B567" s="30"/>
      <c r="C567" s="30"/>
      <c r="D567" s="30"/>
      <c r="E567" s="30"/>
      <c r="F567" s="30"/>
      <c r="G567" s="30"/>
      <c r="H567" s="30"/>
      <c r="I567" s="30"/>
      <c r="J567" s="30"/>
      <c r="K567" s="30"/>
      <c r="L567" s="30"/>
      <c r="M567" s="30"/>
      <c r="N567" s="30"/>
      <c r="O567" s="30"/>
      <c r="P567" s="30"/>
    </row>
    <row r="568" spans="1:16">
      <c r="A568" s="30"/>
      <c r="B568" s="30"/>
      <c r="C568" s="30"/>
      <c r="D568" s="30"/>
      <c r="E568" s="30"/>
      <c r="F568" s="30"/>
      <c r="G568" s="30"/>
      <c r="H568" s="30"/>
      <c r="I568" s="30"/>
      <c r="J568" s="30"/>
      <c r="K568" s="30"/>
      <c r="L568" s="30"/>
      <c r="M568" s="30"/>
      <c r="N568" s="30"/>
      <c r="O568" s="30"/>
      <c r="P568" s="30"/>
    </row>
    <row r="569" spans="1:16">
      <c r="A569" s="30"/>
      <c r="B569" s="30"/>
      <c r="C569" s="30"/>
      <c r="D569" s="30"/>
      <c r="E569" s="30"/>
      <c r="F569" s="30"/>
      <c r="G569" s="30"/>
      <c r="H569" s="30"/>
      <c r="I569" s="30"/>
      <c r="J569" s="30"/>
      <c r="K569" s="30"/>
      <c r="L569" s="30"/>
      <c r="M569" s="30"/>
      <c r="N569" s="30"/>
      <c r="O569" s="30"/>
      <c r="P569" s="30"/>
    </row>
    <row r="570" spans="1:16">
      <c r="A570" s="30"/>
      <c r="B570" s="30"/>
      <c r="C570" s="30"/>
      <c r="D570" s="30"/>
      <c r="E570" s="30"/>
      <c r="F570" s="30"/>
      <c r="G570" s="30"/>
      <c r="H570" s="30"/>
      <c r="I570" s="30"/>
      <c r="J570" s="30"/>
      <c r="K570" s="30"/>
      <c r="L570" s="30"/>
      <c r="M570" s="30"/>
      <c r="N570" s="30"/>
      <c r="O570" s="30"/>
      <c r="P570" s="30"/>
    </row>
    <row r="571" spans="1:16">
      <c r="A571" s="30"/>
      <c r="B571" s="30"/>
      <c r="C571" s="30"/>
      <c r="D571" s="30"/>
      <c r="E571" s="30"/>
      <c r="F571" s="30"/>
      <c r="G571" s="30"/>
      <c r="H571" s="30"/>
      <c r="I571" s="30"/>
      <c r="J571" s="30"/>
      <c r="K571" s="30"/>
      <c r="L571" s="30"/>
      <c r="M571" s="30"/>
      <c r="N571" s="30"/>
      <c r="O571" s="30"/>
      <c r="P571" s="30"/>
    </row>
    <row r="572" spans="1:16">
      <c r="A572" s="30"/>
      <c r="B572" s="30"/>
      <c r="C572" s="30"/>
      <c r="D572" s="30"/>
      <c r="E572" s="30"/>
      <c r="F572" s="30"/>
      <c r="G572" s="30"/>
      <c r="H572" s="30"/>
      <c r="I572" s="30"/>
      <c r="J572" s="30"/>
      <c r="K572" s="30"/>
      <c r="L572" s="30"/>
      <c r="M572" s="30"/>
      <c r="N572" s="30"/>
      <c r="O572" s="30"/>
      <c r="P572" s="30"/>
    </row>
    <row r="573" spans="1:16">
      <c r="A573" s="30"/>
      <c r="B573" s="30"/>
      <c r="C573" s="30"/>
      <c r="D573" s="30"/>
      <c r="E573" s="30"/>
      <c r="F573" s="30"/>
      <c r="G573" s="30"/>
      <c r="H573" s="30"/>
      <c r="I573" s="30"/>
      <c r="J573" s="30"/>
      <c r="K573" s="30"/>
      <c r="L573" s="30"/>
      <c r="M573" s="30"/>
      <c r="N573" s="30"/>
      <c r="O573" s="30"/>
      <c r="P573" s="30"/>
    </row>
    <row r="574" spans="1:16">
      <c r="A574" s="30"/>
      <c r="B574" s="30"/>
      <c r="C574" s="30"/>
      <c r="D574" s="30"/>
      <c r="E574" s="30"/>
      <c r="F574" s="30"/>
      <c r="G574" s="30"/>
      <c r="H574" s="30"/>
      <c r="I574" s="30"/>
      <c r="J574" s="30"/>
      <c r="K574" s="30"/>
      <c r="L574" s="30"/>
      <c r="M574" s="30"/>
      <c r="N574" s="30"/>
      <c r="O574" s="30"/>
      <c r="P574" s="30"/>
    </row>
    <row r="575" spans="1:16">
      <c r="A575" s="30"/>
      <c r="B575" s="30"/>
      <c r="C575" s="30"/>
      <c r="D575" s="30"/>
      <c r="E575" s="30"/>
      <c r="F575" s="30"/>
      <c r="G575" s="30"/>
      <c r="H575" s="30"/>
      <c r="I575" s="30"/>
      <c r="J575" s="30"/>
      <c r="K575" s="30"/>
      <c r="L575" s="30"/>
      <c r="M575" s="30"/>
      <c r="N575" s="30"/>
      <c r="O575" s="30"/>
      <c r="P575" s="30"/>
    </row>
    <row r="576" spans="1:16">
      <c r="A576" s="30"/>
      <c r="B576" s="30"/>
      <c r="C576" s="30"/>
      <c r="D576" s="30"/>
      <c r="E576" s="30"/>
      <c r="F576" s="30"/>
      <c r="G576" s="30"/>
      <c r="H576" s="30"/>
      <c r="I576" s="30"/>
      <c r="J576" s="30"/>
      <c r="K576" s="30"/>
      <c r="L576" s="30"/>
      <c r="M576" s="30"/>
      <c r="N576" s="30"/>
      <c r="O576" s="30"/>
      <c r="P576" s="30"/>
    </row>
    <row r="577" spans="1:16">
      <c r="A577" s="30"/>
      <c r="B577" s="30"/>
      <c r="C577" s="30"/>
      <c r="D577" s="30"/>
      <c r="E577" s="30"/>
      <c r="F577" s="30"/>
      <c r="G577" s="30"/>
      <c r="H577" s="30"/>
      <c r="I577" s="30"/>
      <c r="J577" s="30"/>
      <c r="K577" s="30"/>
      <c r="L577" s="30"/>
      <c r="M577" s="30"/>
      <c r="N577" s="30"/>
      <c r="O577" s="30"/>
      <c r="P577" s="30"/>
    </row>
    <row r="578" spans="1:16">
      <c r="A578" s="30"/>
      <c r="B578" s="30"/>
      <c r="C578" s="30"/>
      <c r="D578" s="30"/>
      <c r="E578" s="30"/>
      <c r="F578" s="30"/>
      <c r="G578" s="30"/>
      <c r="H578" s="30"/>
      <c r="I578" s="30"/>
      <c r="J578" s="30"/>
      <c r="K578" s="30"/>
      <c r="L578" s="30"/>
      <c r="M578" s="30"/>
      <c r="N578" s="30"/>
      <c r="O578" s="30"/>
      <c r="P578" s="30"/>
    </row>
    <row r="579" spans="1:16">
      <c r="A579" s="30"/>
      <c r="B579" s="30"/>
      <c r="C579" s="30"/>
      <c r="D579" s="30"/>
      <c r="E579" s="30"/>
      <c r="F579" s="30"/>
      <c r="G579" s="30"/>
      <c r="H579" s="30"/>
      <c r="I579" s="30"/>
      <c r="J579" s="30"/>
      <c r="K579" s="30"/>
      <c r="L579" s="30"/>
      <c r="M579" s="30"/>
      <c r="N579" s="30"/>
      <c r="O579" s="30"/>
      <c r="P579" s="30"/>
    </row>
    <row r="580" spans="1:16">
      <c r="A580" s="30"/>
      <c r="B580" s="30"/>
      <c r="C580" s="30"/>
      <c r="D580" s="30"/>
      <c r="E580" s="30"/>
      <c r="F580" s="30"/>
      <c r="G580" s="30"/>
      <c r="H580" s="30"/>
      <c r="I580" s="30"/>
      <c r="J580" s="30"/>
      <c r="K580" s="30"/>
      <c r="L580" s="30"/>
      <c r="M580" s="30"/>
      <c r="N580" s="30"/>
      <c r="O580" s="30"/>
      <c r="P580" s="30"/>
    </row>
    <row r="581" spans="1:16">
      <c r="A581" s="30"/>
      <c r="B581" s="30"/>
      <c r="C581" s="30"/>
      <c r="D581" s="30"/>
      <c r="E581" s="30"/>
      <c r="F581" s="30"/>
      <c r="G581" s="30"/>
      <c r="H581" s="30"/>
      <c r="I581" s="30"/>
      <c r="J581" s="30"/>
      <c r="K581" s="30"/>
      <c r="L581" s="30"/>
      <c r="M581" s="30"/>
      <c r="N581" s="30"/>
      <c r="O581" s="30"/>
      <c r="P581" s="30"/>
    </row>
    <row r="582" spans="1:16">
      <c r="A582" s="30"/>
      <c r="B582" s="30"/>
      <c r="C582" s="30"/>
      <c r="D582" s="30"/>
      <c r="E582" s="30"/>
      <c r="F582" s="30"/>
      <c r="G582" s="30"/>
      <c r="H582" s="30"/>
      <c r="I582" s="30"/>
      <c r="J582" s="30"/>
      <c r="K582" s="30"/>
      <c r="L582" s="30"/>
      <c r="M582" s="30"/>
      <c r="N582" s="30"/>
      <c r="O582" s="30"/>
      <c r="P582" s="30"/>
    </row>
    <row r="583" spans="1:16">
      <c r="A583" s="30"/>
      <c r="B583" s="30"/>
      <c r="C583" s="30"/>
      <c r="D583" s="30"/>
      <c r="E583" s="30"/>
      <c r="F583" s="30"/>
      <c r="G583" s="30"/>
      <c r="H583" s="30"/>
      <c r="I583" s="30"/>
      <c r="J583" s="30"/>
      <c r="K583" s="30"/>
      <c r="L583" s="30"/>
      <c r="M583" s="30"/>
      <c r="N583" s="30"/>
      <c r="O583" s="30"/>
      <c r="P583" s="30"/>
    </row>
    <row r="584" spans="1:16">
      <c r="A584" s="30"/>
      <c r="B584" s="30"/>
      <c r="C584" s="30"/>
      <c r="D584" s="30"/>
      <c r="E584" s="30"/>
      <c r="F584" s="30"/>
      <c r="G584" s="30"/>
      <c r="H584" s="30"/>
      <c r="I584" s="30"/>
      <c r="J584" s="30"/>
      <c r="K584" s="30"/>
      <c r="L584" s="30"/>
      <c r="M584" s="30"/>
      <c r="N584" s="30"/>
      <c r="O584" s="30"/>
      <c r="P584" s="30"/>
    </row>
    <row r="585" spans="1:16">
      <c r="A585" s="30"/>
      <c r="B585" s="30"/>
      <c r="C585" s="30"/>
      <c r="D585" s="30"/>
      <c r="E585" s="30"/>
      <c r="F585" s="30"/>
      <c r="G585" s="30"/>
      <c r="H585" s="30"/>
      <c r="I585" s="30"/>
      <c r="J585" s="30"/>
      <c r="K585" s="30"/>
      <c r="L585" s="30"/>
      <c r="M585" s="30"/>
      <c r="N585" s="30"/>
      <c r="O585" s="30"/>
      <c r="P585" s="30"/>
    </row>
    <row r="586" spans="1:16">
      <c r="A586" s="30"/>
      <c r="B586" s="30"/>
      <c r="C586" s="30"/>
      <c r="D586" s="30"/>
      <c r="E586" s="30"/>
      <c r="F586" s="30"/>
      <c r="G586" s="30"/>
      <c r="H586" s="30"/>
      <c r="I586" s="30"/>
      <c r="J586" s="30"/>
      <c r="K586" s="30"/>
      <c r="L586" s="30"/>
      <c r="M586" s="30"/>
      <c r="N586" s="30"/>
      <c r="O586" s="30"/>
      <c r="P586" s="30"/>
    </row>
    <row r="587" spans="1:16">
      <c r="A587" s="30"/>
      <c r="B587" s="30"/>
      <c r="C587" s="30"/>
      <c r="D587" s="30"/>
      <c r="E587" s="30"/>
      <c r="F587" s="30"/>
      <c r="G587" s="30"/>
      <c r="H587" s="30"/>
      <c r="I587" s="30"/>
      <c r="J587" s="30"/>
      <c r="K587" s="30"/>
      <c r="L587" s="30"/>
      <c r="M587" s="30"/>
      <c r="N587" s="30"/>
      <c r="O587" s="30"/>
      <c r="P587" s="30"/>
    </row>
    <row r="588" spans="1:16">
      <c r="A588" s="30"/>
      <c r="B588" s="30"/>
      <c r="C588" s="30"/>
      <c r="D588" s="30"/>
      <c r="E588" s="30"/>
      <c r="F588" s="30"/>
      <c r="G588" s="30"/>
      <c r="H588" s="30"/>
      <c r="I588" s="30"/>
      <c r="J588" s="30"/>
      <c r="K588" s="30"/>
      <c r="L588" s="30"/>
      <c r="M588" s="30"/>
      <c r="N588" s="30"/>
      <c r="O588" s="30"/>
      <c r="P588" s="30"/>
    </row>
    <row r="589" spans="1:16">
      <c r="A589" s="30"/>
      <c r="B589" s="30"/>
      <c r="C589" s="30"/>
      <c r="D589" s="30"/>
      <c r="E589" s="30"/>
      <c r="F589" s="30"/>
      <c r="G589" s="30"/>
      <c r="H589" s="30"/>
      <c r="I589" s="30"/>
      <c r="J589" s="30"/>
      <c r="K589" s="30"/>
      <c r="L589" s="30"/>
      <c r="M589" s="30"/>
      <c r="N589" s="30"/>
      <c r="O589" s="30"/>
      <c r="P589" s="30"/>
    </row>
    <row r="590" spans="1:16">
      <c r="A590" s="30"/>
      <c r="B590" s="30"/>
      <c r="C590" s="30"/>
      <c r="D590" s="30"/>
      <c r="E590" s="30"/>
      <c r="F590" s="30"/>
      <c r="G590" s="30"/>
      <c r="H590" s="30"/>
      <c r="I590" s="30"/>
      <c r="J590" s="30"/>
      <c r="K590" s="30"/>
      <c r="L590" s="30"/>
      <c r="M590" s="30"/>
      <c r="N590" s="30"/>
      <c r="O590" s="30"/>
      <c r="P590" s="30"/>
    </row>
    <row r="591" spans="1:16">
      <c r="A591" s="30"/>
      <c r="B591" s="30"/>
      <c r="C591" s="30"/>
      <c r="D591" s="30"/>
      <c r="E591" s="30"/>
      <c r="F591" s="30"/>
      <c r="G591" s="30"/>
      <c r="H591" s="30"/>
      <c r="I591" s="30"/>
      <c r="J591" s="30"/>
      <c r="K591" s="30"/>
      <c r="L591" s="30"/>
      <c r="M591" s="30"/>
      <c r="N591" s="30"/>
      <c r="O591" s="30"/>
      <c r="P591" s="30"/>
    </row>
    <row r="592" spans="1:16">
      <c r="A592" s="30"/>
      <c r="B592" s="30"/>
      <c r="C592" s="30"/>
      <c r="D592" s="30"/>
      <c r="E592" s="30"/>
      <c r="F592" s="30"/>
      <c r="G592" s="30"/>
      <c r="H592" s="30"/>
      <c r="I592" s="30"/>
      <c r="J592" s="30"/>
      <c r="K592" s="30"/>
      <c r="L592" s="30"/>
      <c r="M592" s="30"/>
      <c r="N592" s="30"/>
      <c r="O592" s="30"/>
      <c r="P592" s="30"/>
    </row>
    <row r="593" spans="1:16">
      <c r="A593" s="30"/>
      <c r="B593" s="30"/>
      <c r="C593" s="30"/>
      <c r="D593" s="30"/>
      <c r="E593" s="30"/>
      <c r="F593" s="30"/>
      <c r="G593" s="30"/>
      <c r="H593" s="30"/>
      <c r="I593" s="30"/>
      <c r="J593" s="30"/>
      <c r="K593" s="30"/>
      <c r="L593" s="30"/>
      <c r="M593" s="30"/>
      <c r="N593" s="30"/>
      <c r="O593" s="30"/>
      <c r="P593" s="30"/>
    </row>
    <row r="594" spans="1:16">
      <c r="A594" s="30"/>
      <c r="B594" s="30"/>
      <c r="C594" s="30"/>
      <c r="D594" s="30"/>
      <c r="E594" s="30"/>
      <c r="F594" s="30"/>
      <c r="G594" s="30"/>
      <c r="H594" s="30"/>
      <c r="I594" s="30"/>
      <c r="J594" s="30"/>
      <c r="K594" s="30"/>
      <c r="L594" s="30"/>
      <c r="M594" s="30"/>
      <c r="N594" s="30"/>
      <c r="O594" s="30"/>
      <c r="P594" s="30"/>
    </row>
    <row r="595" spans="1:16">
      <c r="A595" s="30"/>
      <c r="B595" s="30"/>
      <c r="C595" s="30"/>
      <c r="D595" s="30"/>
      <c r="E595" s="30"/>
      <c r="F595" s="30"/>
      <c r="G595" s="30"/>
      <c r="H595" s="30"/>
      <c r="I595" s="30"/>
      <c r="J595" s="30"/>
      <c r="K595" s="30"/>
      <c r="L595" s="30"/>
      <c r="M595" s="30"/>
      <c r="N595" s="30"/>
      <c r="O595" s="30"/>
      <c r="P595" s="30"/>
    </row>
    <row r="596" spans="1:16">
      <c r="A596" s="30"/>
      <c r="B596" s="30"/>
      <c r="C596" s="30"/>
      <c r="D596" s="30"/>
      <c r="E596" s="30"/>
      <c r="F596" s="30"/>
      <c r="G596" s="30"/>
      <c r="H596" s="30"/>
      <c r="I596" s="30"/>
      <c r="J596" s="30"/>
      <c r="K596" s="30"/>
      <c r="L596" s="30"/>
      <c r="M596" s="30"/>
      <c r="N596" s="30"/>
      <c r="O596" s="30"/>
      <c r="P596" s="30"/>
    </row>
    <row r="597" spans="1:16">
      <c r="A597" s="30"/>
      <c r="B597" s="30"/>
      <c r="C597" s="30"/>
      <c r="D597" s="30"/>
      <c r="E597" s="30"/>
      <c r="F597" s="30"/>
      <c r="G597" s="30"/>
      <c r="H597" s="30"/>
      <c r="I597" s="30"/>
      <c r="J597" s="30"/>
      <c r="K597" s="30"/>
      <c r="L597" s="30"/>
      <c r="M597" s="30"/>
      <c r="N597" s="30"/>
      <c r="O597" s="30"/>
      <c r="P597" s="30"/>
    </row>
    <row r="598" spans="1:16">
      <c r="A598" s="30"/>
      <c r="B598" s="30"/>
      <c r="C598" s="30"/>
      <c r="D598" s="30"/>
      <c r="E598" s="30"/>
      <c r="F598" s="30"/>
      <c r="G598" s="30"/>
      <c r="H598" s="30"/>
      <c r="I598" s="30"/>
      <c r="J598" s="30"/>
      <c r="K598" s="30"/>
      <c r="L598" s="30"/>
      <c r="M598" s="30"/>
      <c r="N598" s="30"/>
      <c r="O598" s="30"/>
      <c r="P598" s="30"/>
    </row>
    <row r="599" spans="1:16">
      <c r="A599" s="30"/>
      <c r="B599" s="30"/>
      <c r="C599" s="30"/>
      <c r="D599" s="30"/>
      <c r="E599" s="30"/>
      <c r="F599" s="30"/>
      <c r="G599" s="30"/>
      <c r="H599" s="30"/>
      <c r="I599" s="30"/>
      <c r="J599" s="30"/>
      <c r="K599" s="30"/>
      <c r="L599" s="30"/>
      <c r="M599" s="30"/>
      <c r="N599" s="30"/>
      <c r="O599" s="30"/>
      <c r="P599" s="30"/>
    </row>
    <row r="600" spans="1:16">
      <c r="A600" s="30"/>
      <c r="B600" s="30"/>
      <c r="C600" s="30"/>
      <c r="D600" s="30"/>
      <c r="E600" s="30"/>
      <c r="F600" s="30"/>
      <c r="G600" s="30"/>
      <c r="H600" s="30"/>
      <c r="I600" s="30"/>
      <c r="J600" s="30"/>
      <c r="K600" s="30"/>
      <c r="L600" s="30"/>
      <c r="M600" s="30"/>
      <c r="N600" s="30"/>
      <c r="O600" s="30"/>
      <c r="P600" s="30"/>
    </row>
    <row r="601" spans="1:16">
      <c r="A601" s="30"/>
      <c r="B601" s="30"/>
      <c r="C601" s="30"/>
      <c r="D601" s="30"/>
      <c r="E601" s="30"/>
      <c r="F601" s="30"/>
      <c r="G601" s="30"/>
      <c r="H601" s="30"/>
      <c r="I601" s="30"/>
      <c r="J601" s="30"/>
      <c r="K601" s="30"/>
      <c r="L601" s="30"/>
      <c r="M601" s="30"/>
      <c r="N601" s="30"/>
      <c r="O601" s="30"/>
      <c r="P601" s="30"/>
    </row>
    <row r="602" spans="1:16">
      <c r="A602" s="30"/>
      <c r="B602" s="30"/>
      <c r="C602" s="30"/>
      <c r="D602" s="30"/>
      <c r="E602" s="30"/>
      <c r="F602" s="30"/>
      <c r="G602" s="30"/>
      <c r="H602" s="30"/>
      <c r="I602" s="30"/>
      <c r="J602" s="30"/>
      <c r="K602" s="30"/>
      <c r="L602" s="30"/>
      <c r="M602" s="30"/>
      <c r="N602" s="30"/>
      <c r="O602" s="30"/>
      <c r="P602" s="30"/>
    </row>
    <row r="603" spans="1:16">
      <c r="A603" s="30"/>
      <c r="B603" s="30"/>
      <c r="C603" s="30"/>
      <c r="D603" s="30"/>
      <c r="E603" s="30"/>
      <c r="F603" s="30"/>
      <c r="G603" s="30"/>
      <c r="H603" s="30"/>
      <c r="I603" s="30"/>
      <c r="J603" s="30"/>
      <c r="K603" s="30"/>
      <c r="L603" s="30"/>
      <c r="M603" s="30"/>
      <c r="N603" s="30"/>
      <c r="O603" s="30"/>
      <c r="P603" s="30"/>
    </row>
    <row r="604" spans="1:16">
      <c r="A604" s="30"/>
      <c r="B604" s="30"/>
      <c r="C604" s="30"/>
      <c r="D604" s="30"/>
      <c r="E604" s="30"/>
      <c r="F604" s="30"/>
      <c r="G604" s="30"/>
      <c r="H604" s="30"/>
      <c r="I604" s="30"/>
      <c r="J604" s="30"/>
      <c r="K604" s="30"/>
      <c r="L604" s="30"/>
      <c r="M604" s="30"/>
      <c r="N604" s="30"/>
      <c r="O604" s="30"/>
      <c r="P604" s="30"/>
    </row>
    <row r="605" spans="1:16">
      <c r="A605" s="30"/>
      <c r="B605" s="30"/>
      <c r="C605" s="30"/>
      <c r="D605" s="30"/>
      <c r="E605" s="30"/>
      <c r="F605" s="30"/>
      <c r="G605" s="30"/>
      <c r="H605" s="30"/>
      <c r="I605" s="30"/>
      <c r="J605" s="30"/>
      <c r="K605" s="30"/>
      <c r="L605" s="30"/>
      <c r="M605" s="30"/>
      <c r="N605" s="30"/>
      <c r="O605" s="30"/>
      <c r="P605" s="30"/>
    </row>
    <row r="606" spans="1:16">
      <c r="A606" s="30"/>
      <c r="B606" s="30"/>
      <c r="C606" s="30"/>
      <c r="D606" s="30"/>
      <c r="E606" s="30"/>
      <c r="F606" s="30"/>
      <c r="G606" s="30"/>
      <c r="H606" s="30"/>
      <c r="I606" s="30"/>
      <c r="J606" s="30"/>
      <c r="K606" s="30"/>
      <c r="L606" s="30"/>
      <c r="M606" s="30"/>
      <c r="N606" s="30"/>
      <c r="O606" s="30"/>
      <c r="P606" s="30"/>
    </row>
    <row r="607" spans="1:16">
      <c r="A607" s="30"/>
      <c r="B607" s="30"/>
      <c r="C607" s="30"/>
      <c r="D607" s="30"/>
      <c r="E607" s="30"/>
      <c r="F607" s="30"/>
      <c r="G607" s="30"/>
      <c r="H607" s="30"/>
      <c r="I607" s="30"/>
      <c r="J607" s="30"/>
      <c r="K607" s="30"/>
      <c r="L607" s="30"/>
      <c r="M607" s="30"/>
      <c r="N607" s="30"/>
      <c r="O607" s="30"/>
      <c r="P607" s="30"/>
    </row>
    <row r="608" spans="1:16">
      <c r="A608" s="30"/>
      <c r="B608" s="30"/>
      <c r="C608" s="30"/>
      <c r="D608" s="30"/>
      <c r="E608" s="30"/>
      <c r="F608" s="30"/>
      <c r="G608" s="30"/>
      <c r="H608" s="30"/>
      <c r="I608" s="30"/>
      <c r="J608" s="30"/>
      <c r="K608" s="30"/>
      <c r="L608" s="30"/>
      <c r="M608" s="30"/>
      <c r="N608" s="30"/>
      <c r="O608" s="30"/>
      <c r="P608" s="30"/>
    </row>
    <row r="609" spans="1:16">
      <c r="A609" s="30"/>
      <c r="B609" s="30"/>
      <c r="C609" s="30"/>
      <c r="D609" s="30"/>
      <c r="E609" s="30"/>
      <c r="F609" s="30"/>
      <c r="G609" s="30"/>
      <c r="H609" s="30"/>
      <c r="I609" s="30"/>
      <c r="J609" s="30"/>
      <c r="K609" s="30"/>
      <c r="L609" s="30"/>
      <c r="M609" s="30"/>
      <c r="N609" s="30"/>
      <c r="O609" s="30"/>
      <c r="P609" s="30"/>
    </row>
    <row r="610" spans="1:16">
      <c r="A610" s="30"/>
      <c r="B610" s="30"/>
      <c r="C610" s="30"/>
      <c r="D610" s="30"/>
      <c r="E610" s="30"/>
      <c r="F610" s="30"/>
      <c r="G610" s="30"/>
      <c r="H610" s="30"/>
      <c r="I610" s="30"/>
      <c r="J610" s="30"/>
      <c r="K610" s="30"/>
      <c r="L610" s="30"/>
      <c r="M610" s="30"/>
      <c r="N610" s="30"/>
      <c r="O610" s="30"/>
      <c r="P610" s="30"/>
    </row>
    <row r="611" spans="1:16">
      <c r="A611" s="30"/>
      <c r="B611" s="30"/>
      <c r="C611" s="30"/>
      <c r="D611" s="30"/>
      <c r="E611" s="30"/>
      <c r="F611" s="30"/>
      <c r="G611" s="30"/>
      <c r="H611" s="30"/>
      <c r="I611" s="30"/>
      <c r="J611" s="30"/>
      <c r="K611" s="30"/>
      <c r="L611" s="30"/>
      <c r="M611" s="30"/>
      <c r="N611" s="30"/>
      <c r="O611" s="30"/>
      <c r="P611" s="30"/>
    </row>
    <row r="612" spans="1:16">
      <c r="A612" s="30"/>
      <c r="B612" s="30"/>
      <c r="C612" s="30"/>
      <c r="D612" s="30"/>
      <c r="E612" s="30"/>
      <c r="F612" s="30"/>
      <c r="G612" s="30"/>
      <c r="H612" s="30"/>
      <c r="I612" s="30"/>
      <c r="J612" s="30"/>
      <c r="K612" s="30"/>
      <c r="L612" s="30"/>
      <c r="M612" s="30"/>
      <c r="N612" s="30"/>
      <c r="O612" s="30"/>
      <c r="P612" s="30"/>
    </row>
    <row r="613" spans="1:16">
      <c r="A613" s="30"/>
      <c r="B613" s="30"/>
      <c r="C613" s="30"/>
      <c r="D613" s="30"/>
      <c r="E613" s="30"/>
      <c r="F613" s="30"/>
      <c r="G613" s="30"/>
      <c r="H613" s="30"/>
      <c r="I613" s="30"/>
      <c r="J613" s="30"/>
      <c r="K613" s="30"/>
      <c r="L613" s="30"/>
      <c r="M613" s="30"/>
      <c r="N613" s="30"/>
      <c r="O613" s="30"/>
      <c r="P613" s="30"/>
    </row>
    <row r="614" spans="1:16">
      <c r="A614" s="30"/>
      <c r="B614" s="30"/>
      <c r="C614" s="30"/>
      <c r="D614" s="30"/>
      <c r="E614" s="30"/>
      <c r="F614" s="30"/>
      <c r="G614" s="30"/>
      <c r="H614" s="30"/>
      <c r="I614" s="30"/>
      <c r="J614" s="30"/>
      <c r="K614" s="30"/>
      <c r="L614" s="30"/>
      <c r="M614" s="30"/>
      <c r="N614" s="30"/>
      <c r="O614" s="30"/>
      <c r="P614" s="30"/>
    </row>
    <row r="615" spans="1:16">
      <c r="A615" s="30"/>
      <c r="B615" s="30"/>
      <c r="C615" s="30"/>
      <c r="D615" s="30"/>
      <c r="E615" s="30"/>
      <c r="F615" s="30"/>
      <c r="G615" s="30"/>
      <c r="H615" s="30"/>
      <c r="I615" s="30"/>
      <c r="J615" s="30"/>
      <c r="K615" s="30"/>
      <c r="L615" s="30"/>
      <c r="M615" s="30"/>
      <c r="N615" s="30"/>
      <c r="O615" s="30"/>
      <c r="P615" s="30"/>
    </row>
    <row r="616" spans="1:16">
      <c r="A616" s="30"/>
      <c r="B616" s="30"/>
      <c r="C616" s="30"/>
      <c r="D616" s="30"/>
      <c r="E616" s="30"/>
      <c r="F616" s="30"/>
      <c r="G616" s="30"/>
      <c r="H616" s="30"/>
      <c r="I616" s="30"/>
      <c r="J616" s="30"/>
      <c r="K616" s="30"/>
      <c r="L616" s="30"/>
      <c r="M616" s="30"/>
      <c r="N616" s="30"/>
      <c r="O616" s="30"/>
      <c r="P616" s="30"/>
    </row>
    <row r="617" spans="1:16">
      <c r="A617" s="30"/>
      <c r="B617" s="30"/>
      <c r="C617" s="30"/>
      <c r="D617" s="30"/>
      <c r="E617" s="30"/>
      <c r="F617" s="30"/>
      <c r="G617" s="30"/>
      <c r="H617" s="30"/>
      <c r="I617" s="30"/>
      <c r="J617" s="30"/>
      <c r="K617" s="30"/>
      <c r="L617" s="30"/>
      <c r="M617" s="30"/>
      <c r="N617" s="30"/>
      <c r="O617" s="30"/>
      <c r="P617" s="30"/>
    </row>
    <row r="618" spans="1:16">
      <c r="A618" s="30"/>
      <c r="B618" s="30"/>
      <c r="C618" s="30"/>
      <c r="D618" s="30"/>
      <c r="E618" s="30"/>
      <c r="F618" s="30"/>
      <c r="G618" s="30"/>
      <c r="H618" s="30"/>
      <c r="I618" s="30"/>
      <c r="J618" s="30"/>
      <c r="K618" s="30"/>
      <c r="L618" s="30"/>
      <c r="M618" s="30"/>
      <c r="N618" s="30"/>
      <c r="O618" s="30"/>
      <c r="P618" s="30"/>
    </row>
    <row r="619" spans="1:16">
      <c r="A619" s="30"/>
      <c r="B619" s="30"/>
      <c r="C619" s="30"/>
      <c r="D619" s="30"/>
      <c r="E619" s="30"/>
      <c r="F619" s="30"/>
      <c r="G619" s="30"/>
      <c r="H619" s="30"/>
      <c r="I619" s="30"/>
      <c r="J619" s="30"/>
      <c r="K619" s="30"/>
      <c r="L619" s="30"/>
      <c r="M619" s="30"/>
      <c r="N619" s="30"/>
      <c r="O619" s="30"/>
      <c r="P619" s="30"/>
    </row>
    <row r="620" spans="1:16">
      <c r="A620" s="30"/>
      <c r="B620" s="30"/>
      <c r="C620" s="30"/>
      <c r="D620" s="30"/>
      <c r="E620" s="30"/>
      <c r="F620" s="30"/>
      <c r="G620" s="30"/>
      <c r="H620" s="30"/>
      <c r="I620" s="30"/>
      <c r="J620" s="30"/>
      <c r="K620" s="30"/>
      <c r="L620" s="30"/>
      <c r="M620" s="30"/>
      <c r="N620" s="30"/>
      <c r="O620" s="30"/>
      <c r="P620" s="30"/>
    </row>
    <row r="621" spans="1:16">
      <c r="A621" s="30"/>
      <c r="B621" s="30"/>
      <c r="C621" s="30"/>
      <c r="D621" s="30"/>
      <c r="E621" s="30"/>
      <c r="F621" s="30"/>
      <c r="G621" s="30"/>
      <c r="H621" s="30"/>
      <c r="I621" s="30"/>
      <c r="J621" s="30"/>
      <c r="K621" s="30"/>
      <c r="L621" s="30"/>
      <c r="M621" s="30"/>
      <c r="N621" s="30"/>
      <c r="O621" s="30"/>
      <c r="P621" s="30"/>
    </row>
    <row r="622" spans="1:16">
      <c r="A622" s="30"/>
      <c r="B622" s="30"/>
      <c r="C622" s="30"/>
      <c r="D622" s="30"/>
      <c r="E622" s="30"/>
      <c r="F622" s="30"/>
      <c r="G622" s="30"/>
      <c r="H622" s="30"/>
      <c r="I622" s="30"/>
      <c r="J622" s="30"/>
      <c r="K622" s="30"/>
      <c r="L622" s="30"/>
      <c r="M622" s="30"/>
      <c r="N622" s="30"/>
      <c r="O622" s="30"/>
      <c r="P622" s="30"/>
    </row>
    <row r="623" spans="1:16">
      <c r="A623" s="30"/>
      <c r="B623" s="30"/>
      <c r="C623" s="30"/>
      <c r="D623" s="30"/>
      <c r="E623" s="30"/>
      <c r="F623" s="30"/>
      <c r="G623" s="30"/>
      <c r="H623" s="30"/>
      <c r="I623" s="30"/>
      <c r="J623" s="30"/>
      <c r="K623" s="30"/>
      <c r="L623" s="30"/>
      <c r="M623" s="30"/>
      <c r="N623" s="30"/>
      <c r="O623" s="30"/>
      <c r="P623" s="30"/>
    </row>
    <row r="624" spans="1:16">
      <c r="A624" s="30"/>
      <c r="B624" s="30"/>
      <c r="C624" s="30"/>
      <c r="D624" s="30"/>
      <c r="E624" s="30"/>
      <c r="F624" s="30"/>
      <c r="G624" s="30"/>
      <c r="H624" s="30"/>
      <c r="I624" s="30"/>
      <c r="J624" s="30"/>
      <c r="K624" s="30"/>
      <c r="L624" s="30"/>
      <c r="M624" s="30"/>
      <c r="N624" s="30"/>
      <c r="O624" s="30"/>
      <c r="P624" s="30"/>
    </row>
    <row r="625" spans="1:16">
      <c r="A625" s="30"/>
      <c r="B625" s="30"/>
      <c r="C625" s="30"/>
      <c r="D625" s="30"/>
      <c r="E625" s="30"/>
      <c r="F625" s="30"/>
      <c r="G625" s="30"/>
      <c r="H625" s="30"/>
      <c r="I625" s="30"/>
      <c r="J625" s="30"/>
      <c r="K625" s="30"/>
      <c r="L625" s="30"/>
      <c r="M625" s="30"/>
      <c r="N625" s="30"/>
      <c r="O625" s="30"/>
      <c r="P625" s="30"/>
    </row>
    <row r="626" spans="1:16">
      <c r="A626" s="30"/>
      <c r="B626" s="30"/>
      <c r="C626" s="30"/>
      <c r="D626" s="30"/>
      <c r="E626" s="30"/>
      <c r="F626" s="30"/>
      <c r="G626" s="30"/>
      <c r="H626" s="30"/>
      <c r="I626" s="30"/>
      <c r="J626" s="30"/>
      <c r="K626" s="30"/>
      <c r="L626" s="30"/>
      <c r="M626" s="30"/>
      <c r="N626" s="30"/>
      <c r="O626" s="30"/>
      <c r="P626" s="30"/>
    </row>
    <row r="627" spans="1:16">
      <c r="A627" s="30"/>
      <c r="B627" s="30"/>
      <c r="C627" s="30"/>
      <c r="D627" s="30"/>
      <c r="E627" s="30"/>
      <c r="F627" s="30"/>
      <c r="G627" s="30"/>
      <c r="H627" s="30"/>
      <c r="I627" s="30"/>
      <c r="J627" s="30"/>
      <c r="K627" s="30"/>
      <c r="L627" s="30"/>
      <c r="M627" s="30"/>
      <c r="N627" s="30"/>
      <c r="O627" s="30"/>
      <c r="P627" s="30"/>
    </row>
    <row r="628" spans="1:16">
      <c r="A628" s="30"/>
      <c r="B628" s="30"/>
      <c r="C628" s="30"/>
      <c r="D628" s="30"/>
      <c r="E628" s="30"/>
      <c r="F628" s="30"/>
      <c r="G628" s="30"/>
      <c r="H628" s="30"/>
      <c r="I628" s="30"/>
      <c r="J628" s="30"/>
      <c r="K628" s="30"/>
      <c r="L628" s="30"/>
      <c r="M628" s="30"/>
      <c r="N628" s="30"/>
      <c r="O628" s="30"/>
      <c r="P628" s="30"/>
    </row>
    <row r="629" spans="1:16">
      <c r="A629" s="30"/>
      <c r="B629" s="30"/>
      <c r="C629" s="30"/>
      <c r="D629" s="30"/>
      <c r="E629" s="30"/>
      <c r="F629" s="30"/>
      <c r="G629" s="30"/>
      <c r="H629" s="30"/>
      <c r="I629" s="30"/>
      <c r="J629" s="30"/>
      <c r="K629" s="30"/>
      <c r="L629" s="30"/>
      <c r="M629" s="30"/>
      <c r="N629" s="30"/>
      <c r="O629" s="30"/>
      <c r="P629" s="30"/>
    </row>
    <row r="630" spans="1:16">
      <c r="A630" s="30"/>
      <c r="B630" s="30"/>
      <c r="C630" s="30"/>
      <c r="D630" s="30"/>
      <c r="E630" s="30"/>
      <c r="F630" s="30"/>
      <c r="G630" s="30"/>
      <c r="H630" s="30"/>
      <c r="I630" s="30"/>
      <c r="J630" s="30"/>
      <c r="K630" s="30"/>
      <c r="L630" s="30"/>
      <c r="M630" s="30"/>
      <c r="N630" s="30"/>
      <c r="O630" s="30"/>
      <c r="P630" s="30"/>
    </row>
    <row r="631" spans="1:16">
      <c r="A631" s="30"/>
      <c r="B631" s="30"/>
      <c r="C631" s="30"/>
      <c r="D631" s="30"/>
      <c r="E631" s="30"/>
      <c r="F631" s="30"/>
      <c r="G631" s="30"/>
      <c r="H631" s="30"/>
      <c r="I631" s="30"/>
      <c r="J631" s="30"/>
      <c r="K631" s="30"/>
      <c r="L631" s="30"/>
      <c r="M631" s="30"/>
      <c r="N631" s="30"/>
      <c r="O631" s="30"/>
      <c r="P631" s="30"/>
    </row>
    <row r="632" spans="1:16">
      <c r="A632" s="30"/>
      <c r="B632" s="30"/>
      <c r="C632" s="30"/>
      <c r="D632" s="30"/>
      <c r="E632" s="30"/>
      <c r="F632" s="30"/>
      <c r="G632" s="30"/>
      <c r="H632" s="30"/>
      <c r="I632" s="30"/>
      <c r="J632" s="30"/>
      <c r="K632" s="30"/>
      <c r="L632" s="30"/>
      <c r="M632" s="30"/>
      <c r="N632" s="30"/>
      <c r="O632" s="30"/>
      <c r="P632" s="30"/>
    </row>
    <row r="633" spans="1:16">
      <c r="A633" s="30"/>
      <c r="B633" s="30"/>
      <c r="C633" s="30"/>
      <c r="D633" s="30"/>
      <c r="E633" s="30"/>
      <c r="F633" s="30"/>
      <c r="G633" s="30"/>
      <c r="H633" s="30"/>
      <c r="I633" s="30"/>
      <c r="J633" s="30"/>
      <c r="K633" s="30"/>
      <c r="L633" s="30"/>
      <c r="M633" s="30"/>
      <c r="N633" s="30"/>
      <c r="O633" s="30"/>
      <c r="P633" s="30"/>
    </row>
    <row r="634" spans="1:16">
      <c r="A634" s="30"/>
      <c r="B634" s="30"/>
      <c r="C634" s="30"/>
      <c r="D634" s="30"/>
      <c r="E634" s="30"/>
      <c r="F634" s="30"/>
      <c r="G634" s="30"/>
      <c r="H634" s="30"/>
      <c r="I634" s="30"/>
      <c r="J634" s="30"/>
      <c r="K634" s="30"/>
      <c r="L634" s="30"/>
      <c r="M634" s="30"/>
      <c r="N634" s="30"/>
      <c r="O634" s="30"/>
      <c r="P634" s="30"/>
    </row>
    <row r="635" spans="1:16">
      <c r="A635" s="30"/>
      <c r="B635" s="30"/>
      <c r="C635" s="30"/>
      <c r="D635" s="30"/>
      <c r="E635" s="30"/>
      <c r="F635" s="30"/>
      <c r="G635" s="30"/>
      <c r="H635" s="30"/>
      <c r="I635" s="30"/>
      <c r="J635" s="30"/>
      <c r="K635" s="30"/>
      <c r="L635" s="30"/>
      <c r="M635" s="30"/>
      <c r="N635" s="30"/>
      <c r="O635" s="30"/>
      <c r="P635" s="30"/>
    </row>
    <row r="636" spans="1:16">
      <c r="A636" s="30"/>
      <c r="B636" s="30"/>
      <c r="C636" s="30"/>
      <c r="D636" s="30"/>
      <c r="E636" s="30"/>
      <c r="F636" s="30"/>
      <c r="G636" s="30"/>
      <c r="H636" s="30"/>
      <c r="I636" s="30"/>
      <c r="J636" s="30"/>
      <c r="K636" s="30"/>
      <c r="L636" s="30"/>
      <c r="M636" s="30"/>
      <c r="N636" s="30"/>
      <c r="O636" s="30"/>
      <c r="P636" s="30"/>
    </row>
    <row r="637" spans="1:16">
      <c r="A637" s="30"/>
      <c r="B637" s="30"/>
      <c r="C637" s="30"/>
      <c r="D637" s="30"/>
      <c r="E637" s="30"/>
      <c r="F637" s="30"/>
      <c r="G637" s="30"/>
      <c r="H637" s="30"/>
      <c r="I637" s="30"/>
      <c r="J637" s="30"/>
      <c r="K637" s="30"/>
      <c r="L637" s="30"/>
      <c r="M637" s="30"/>
      <c r="N637" s="30"/>
      <c r="O637" s="30"/>
      <c r="P637" s="30"/>
    </row>
    <row r="638" spans="1:16">
      <c r="A638" s="30"/>
      <c r="B638" s="30"/>
      <c r="C638" s="30"/>
      <c r="D638" s="30"/>
      <c r="E638" s="30"/>
      <c r="F638" s="30"/>
      <c r="G638" s="30"/>
      <c r="H638" s="30"/>
      <c r="I638" s="30"/>
      <c r="J638" s="30"/>
      <c r="K638" s="30"/>
      <c r="L638" s="30"/>
      <c r="M638" s="30"/>
      <c r="N638" s="30"/>
      <c r="O638" s="30"/>
      <c r="P638" s="30"/>
    </row>
    <row r="639" spans="1:16">
      <c r="A639" s="30"/>
      <c r="B639" s="30"/>
      <c r="C639" s="30"/>
      <c r="D639" s="30"/>
      <c r="E639" s="30"/>
      <c r="F639" s="30"/>
      <c r="G639" s="30"/>
      <c r="H639" s="30"/>
      <c r="I639" s="30"/>
      <c r="J639" s="30"/>
      <c r="K639" s="30"/>
      <c r="L639" s="30"/>
      <c r="M639" s="30"/>
      <c r="N639" s="30"/>
      <c r="O639" s="30"/>
      <c r="P639" s="30"/>
    </row>
    <row r="640" spans="1:16">
      <c r="A640" s="30"/>
      <c r="B640" s="30"/>
      <c r="C640" s="30"/>
      <c r="D640" s="30"/>
      <c r="E640" s="30"/>
      <c r="F640" s="30"/>
      <c r="G640" s="30"/>
      <c r="H640" s="30"/>
      <c r="I640" s="30"/>
      <c r="J640" s="30"/>
      <c r="K640" s="30"/>
      <c r="L640" s="30"/>
      <c r="M640" s="30"/>
      <c r="N640" s="30"/>
      <c r="O640" s="30"/>
      <c r="P640" s="30"/>
    </row>
    <row r="641" spans="1:16">
      <c r="A641" s="30"/>
      <c r="B641" s="30"/>
      <c r="C641" s="30"/>
      <c r="D641" s="30"/>
      <c r="E641" s="30"/>
      <c r="F641" s="30"/>
      <c r="G641" s="30"/>
      <c r="H641" s="30"/>
      <c r="I641" s="30"/>
      <c r="J641" s="30"/>
      <c r="K641" s="30"/>
      <c r="L641" s="30"/>
      <c r="M641" s="30"/>
      <c r="N641" s="30"/>
      <c r="O641" s="30"/>
      <c r="P641" s="30"/>
    </row>
    <row r="642" spans="1:16">
      <c r="A642" s="30"/>
      <c r="B642" s="30"/>
      <c r="C642" s="30"/>
      <c r="D642" s="30"/>
      <c r="E642" s="30"/>
      <c r="F642" s="30"/>
      <c r="G642" s="30"/>
      <c r="H642" s="30"/>
      <c r="I642" s="30"/>
      <c r="J642" s="30"/>
      <c r="K642" s="30"/>
      <c r="L642" s="30"/>
      <c r="M642" s="30"/>
      <c r="N642" s="30"/>
      <c r="O642" s="30"/>
      <c r="P642" s="30"/>
    </row>
    <row r="643" spans="1:16">
      <c r="A643" s="30"/>
      <c r="B643" s="30"/>
      <c r="C643" s="30"/>
      <c r="D643" s="30"/>
      <c r="E643" s="30"/>
      <c r="F643" s="30"/>
      <c r="G643" s="30"/>
      <c r="H643" s="30"/>
      <c r="I643" s="30"/>
      <c r="J643" s="30"/>
      <c r="K643" s="30"/>
      <c r="L643" s="30"/>
      <c r="M643" s="30"/>
      <c r="N643" s="30"/>
      <c r="O643" s="30"/>
      <c r="P643" s="30"/>
    </row>
    <row r="644" spans="1:16">
      <c r="A644" s="30"/>
      <c r="B644" s="30"/>
      <c r="C644" s="30"/>
      <c r="D644" s="30"/>
      <c r="E644" s="30"/>
      <c r="F644" s="30"/>
      <c r="G644" s="30"/>
      <c r="H644" s="30"/>
      <c r="I644" s="30"/>
      <c r="J644" s="30"/>
      <c r="K644" s="30"/>
      <c r="L644" s="30"/>
      <c r="M644" s="30"/>
      <c r="N644" s="30"/>
      <c r="O644" s="30"/>
      <c r="P644" s="30"/>
    </row>
    <row r="645" spans="1:16">
      <c r="A645" s="30"/>
      <c r="B645" s="30"/>
      <c r="C645" s="30"/>
      <c r="D645" s="30"/>
      <c r="E645" s="30"/>
      <c r="F645" s="30"/>
      <c r="G645" s="30"/>
      <c r="H645" s="30"/>
      <c r="I645" s="30"/>
      <c r="J645" s="30"/>
      <c r="K645" s="30"/>
      <c r="L645" s="30"/>
      <c r="M645" s="30"/>
      <c r="N645" s="30"/>
      <c r="O645" s="30"/>
      <c r="P645" s="30"/>
    </row>
    <row r="646" spans="1:16">
      <c r="A646" s="30"/>
      <c r="B646" s="30"/>
      <c r="C646" s="30"/>
      <c r="D646" s="30"/>
      <c r="E646" s="30"/>
      <c r="F646" s="30"/>
      <c r="G646" s="30"/>
      <c r="H646" s="30"/>
      <c r="I646" s="30"/>
      <c r="J646" s="30"/>
      <c r="K646" s="30"/>
      <c r="L646" s="30"/>
      <c r="M646" s="30"/>
      <c r="N646" s="30"/>
      <c r="O646" s="30"/>
      <c r="P646" s="30"/>
    </row>
    <row r="647" spans="1:16">
      <c r="A647" s="30"/>
      <c r="B647" s="30"/>
      <c r="C647" s="30"/>
      <c r="D647" s="30"/>
      <c r="E647" s="30"/>
      <c r="F647" s="30"/>
      <c r="G647" s="30"/>
      <c r="H647" s="30"/>
      <c r="I647" s="30"/>
      <c r="J647" s="30"/>
      <c r="K647" s="30"/>
      <c r="L647" s="30"/>
      <c r="M647" s="30"/>
      <c r="N647" s="30"/>
      <c r="O647" s="30"/>
      <c r="P647" s="30"/>
    </row>
    <row r="648" spans="1:16">
      <c r="A648" s="30"/>
      <c r="B648" s="30"/>
      <c r="C648" s="30"/>
      <c r="D648" s="30"/>
      <c r="E648" s="30"/>
      <c r="F648" s="30"/>
      <c r="G648" s="30"/>
      <c r="H648" s="30"/>
      <c r="I648" s="30"/>
      <c r="J648" s="30"/>
      <c r="K648" s="30"/>
      <c r="L648" s="30"/>
      <c r="M648" s="30"/>
      <c r="N648" s="30"/>
      <c r="O648" s="30"/>
      <c r="P648" s="30"/>
    </row>
    <row r="649" spans="1:16">
      <c r="A649" s="30"/>
      <c r="B649" s="30"/>
      <c r="C649" s="30"/>
      <c r="D649" s="30"/>
      <c r="E649" s="30"/>
      <c r="F649" s="30"/>
      <c r="G649" s="30"/>
      <c r="H649" s="30"/>
      <c r="I649" s="30"/>
      <c r="J649" s="30"/>
      <c r="K649" s="30"/>
      <c r="L649" s="30"/>
      <c r="M649" s="30"/>
      <c r="N649" s="30"/>
      <c r="O649" s="30"/>
      <c r="P649" s="30"/>
    </row>
    <row r="650" spans="1:16">
      <c r="A650" s="30"/>
      <c r="B650" s="30"/>
      <c r="C650" s="30"/>
      <c r="D650" s="30"/>
      <c r="E650" s="30"/>
      <c r="F650" s="30"/>
      <c r="G650" s="30"/>
      <c r="H650" s="30"/>
      <c r="I650" s="30"/>
      <c r="J650" s="30"/>
      <c r="K650" s="30"/>
      <c r="L650" s="30"/>
      <c r="M650" s="30"/>
      <c r="N650" s="30"/>
      <c r="O650" s="30"/>
      <c r="P650" s="30"/>
    </row>
    <row r="651" spans="1:16">
      <c r="A651" s="30"/>
      <c r="B651" s="30"/>
      <c r="C651" s="30"/>
      <c r="D651" s="30"/>
      <c r="E651" s="30"/>
      <c r="F651" s="30"/>
      <c r="G651" s="30"/>
      <c r="H651" s="30"/>
      <c r="I651" s="30"/>
      <c r="J651" s="30"/>
      <c r="K651" s="30"/>
      <c r="L651" s="30"/>
      <c r="M651" s="30"/>
      <c r="N651" s="30"/>
      <c r="O651" s="30"/>
      <c r="P651" s="30"/>
    </row>
    <row r="652" spans="1:16">
      <c r="A652" s="30"/>
      <c r="B652" s="30"/>
      <c r="C652" s="30"/>
      <c r="D652" s="30"/>
      <c r="E652" s="30"/>
      <c r="F652" s="30"/>
      <c r="G652" s="30"/>
      <c r="H652" s="30"/>
      <c r="I652" s="30"/>
      <c r="J652" s="30"/>
      <c r="K652" s="30"/>
      <c r="L652" s="30"/>
      <c r="M652" s="30"/>
      <c r="N652" s="30"/>
      <c r="O652" s="30"/>
      <c r="P652" s="30"/>
    </row>
    <row r="653" spans="1:16">
      <c r="A653" s="30"/>
      <c r="B653" s="30"/>
      <c r="C653" s="30"/>
      <c r="D653" s="30"/>
      <c r="E653" s="30"/>
      <c r="F653" s="30"/>
      <c r="G653" s="30"/>
      <c r="H653" s="30"/>
      <c r="I653" s="30"/>
      <c r="J653" s="30"/>
      <c r="K653" s="30"/>
      <c r="L653" s="30"/>
      <c r="M653" s="30"/>
      <c r="N653" s="30"/>
      <c r="O653" s="30"/>
      <c r="P653" s="30"/>
    </row>
    <row r="654" spans="1:16">
      <c r="A654" s="30"/>
      <c r="B654" s="30"/>
      <c r="C654" s="30"/>
      <c r="D654" s="30"/>
      <c r="E654" s="30"/>
      <c r="F654" s="30"/>
      <c r="G654" s="30"/>
      <c r="H654" s="30"/>
      <c r="I654" s="30"/>
      <c r="J654" s="30"/>
      <c r="K654" s="30"/>
      <c r="L654" s="30"/>
      <c r="M654" s="30"/>
      <c r="N654" s="30"/>
      <c r="O654" s="30"/>
      <c r="P654" s="30"/>
    </row>
    <row r="655" spans="1:16">
      <c r="A655" s="30"/>
      <c r="B655" s="30"/>
      <c r="C655" s="30"/>
      <c r="D655" s="30"/>
      <c r="E655" s="30"/>
      <c r="F655" s="30"/>
      <c r="G655" s="30"/>
      <c r="H655" s="30"/>
      <c r="I655" s="30"/>
      <c r="J655" s="30"/>
      <c r="K655" s="30"/>
      <c r="L655" s="30"/>
      <c r="M655" s="30"/>
      <c r="N655" s="30"/>
      <c r="O655" s="30"/>
      <c r="P655" s="30"/>
    </row>
    <row r="656" spans="1:16">
      <c r="A656" s="30"/>
      <c r="B656" s="30"/>
      <c r="C656" s="30"/>
      <c r="D656" s="30"/>
      <c r="E656" s="30"/>
      <c r="F656" s="30"/>
      <c r="G656" s="30"/>
      <c r="H656" s="30"/>
      <c r="I656" s="30"/>
      <c r="J656" s="30"/>
      <c r="K656" s="30"/>
      <c r="L656" s="30"/>
      <c r="M656" s="30"/>
      <c r="N656" s="30"/>
      <c r="O656" s="30"/>
      <c r="P656" s="30"/>
    </row>
    <row r="657" spans="1:16">
      <c r="A657" s="30"/>
      <c r="B657" s="30"/>
      <c r="C657" s="30"/>
      <c r="D657" s="30"/>
      <c r="E657" s="30"/>
      <c r="F657" s="30"/>
      <c r="G657" s="30"/>
      <c r="H657" s="30"/>
      <c r="I657" s="30"/>
      <c r="J657" s="30"/>
      <c r="K657" s="30"/>
      <c r="L657" s="30"/>
      <c r="M657" s="30"/>
      <c r="N657" s="30"/>
      <c r="O657" s="30"/>
      <c r="P657" s="30"/>
    </row>
    <row r="658" spans="1:16">
      <c r="A658" s="30"/>
      <c r="B658" s="30"/>
      <c r="C658" s="30"/>
      <c r="D658" s="30"/>
      <c r="E658" s="30"/>
      <c r="F658" s="30"/>
      <c r="G658" s="30"/>
      <c r="H658" s="30"/>
      <c r="I658" s="30"/>
      <c r="J658" s="30"/>
      <c r="K658" s="30"/>
      <c r="L658" s="30"/>
      <c r="M658" s="30"/>
      <c r="N658" s="30"/>
      <c r="O658" s="30"/>
      <c r="P658" s="30"/>
    </row>
    <row r="659" spans="1:16">
      <c r="A659" s="30"/>
      <c r="B659" s="30"/>
      <c r="C659" s="30"/>
      <c r="D659" s="30"/>
      <c r="E659" s="30"/>
      <c r="F659" s="30"/>
      <c r="G659" s="30"/>
      <c r="H659" s="30"/>
      <c r="I659" s="30"/>
      <c r="J659" s="30"/>
      <c r="K659" s="30"/>
      <c r="L659" s="30"/>
      <c r="M659" s="30"/>
      <c r="N659" s="30"/>
      <c r="O659" s="30"/>
      <c r="P659" s="30"/>
    </row>
    <row r="660" spans="1:16">
      <c r="A660" s="30"/>
      <c r="B660" s="30"/>
      <c r="C660" s="30"/>
      <c r="D660" s="30"/>
      <c r="E660" s="30"/>
      <c r="F660" s="30"/>
      <c r="G660" s="30"/>
      <c r="H660" s="30"/>
      <c r="I660" s="30"/>
      <c r="J660" s="30"/>
      <c r="K660" s="30"/>
      <c r="L660" s="30"/>
      <c r="M660" s="30"/>
      <c r="N660" s="30"/>
      <c r="O660" s="30"/>
      <c r="P660" s="30"/>
    </row>
    <row r="661" spans="1:16">
      <c r="A661" s="30"/>
      <c r="B661" s="30"/>
      <c r="C661" s="30"/>
      <c r="D661" s="30"/>
      <c r="E661" s="30"/>
      <c r="F661" s="30"/>
      <c r="G661" s="30"/>
      <c r="H661" s="30"/>
      <c r="I661" s="30"/>
      <c r="J661" s="30"/>
      <c r="K661" s="30"/>
      <c r="L661" s="30"/>
      <c r="M661" s="30"/>
      <c r="N661" s="30"/>
      <c r="O661" s="30"/>
      <c r="P661" s="30"/>
    </row>
    <row r="662" spans="1:16">
      <c r="A662" s="30"/>
      <c r="B662" s="30"/>
      <c r="C662" s="30"/>
      <c r="D662" s="30"/>
      <c r="E662" s="30"/>
      <c r="F662" s="30"/>
      <c r="G662" s="30"/>
      <c r="H662" s="30"/>
      <c r="I662" s="30"/>
      <c r="J662" s="30"/>
      <c r="K662" s="30"/>
      <c r="L662" s="30"/>
      <c r="M662" s="30"/>
      <c r="N662" s="30"/>
      <c r="O662" s="30"/>
      <c r="P662" s="30"/>
    </row>
    <row r="663" spans="1:16">
      <c r="A663" s="30"/>
      <c r="B663" s="30"/>
      <c r="C663" s="30"/>
      <c r="D663" s="30"/>
      <c r="E663" s="30"/>
      <c r="F663" s="30"/>
      <c r="G663" s="30"/>
      <c r="H663" s="30"/>
      <c r="I663" s="30"/>
      <c r="J663" s="30"/>
      <c r="K663" s="30"/>
      <c r="L663" s="30"/>
      <c r="M663" s="30"/>
      <c r="N663" s="30"/>
      <c r="O663" s="30"/>
      <c r="P663" s="30"/>
    </row>
    <row r="664" spans="1:16">
      <c r="A664" s="30"/>
      <c r="B664" s="30"/>
      <c r="C664" s="30"/>
      <c r="D664" s="30"/>
      <c r="E664" s="30"/>
      <c r="F664" s="30"/>
      <c r="G664" s="30"/>
      <c r="H664" s="30"/>
      <c r="I664" s="30"/>
      <c r="J664" s="30"/>
      <c r="K664" s="30"/>
      <c r="L664" s="30"/>
      <c r="M664" s="30"/>
      <c r="N664" s="30"/>
      <c r="O664" s="30"/>
      <c r="P664" s="30"/>
    </row>
    <row r="665" spans="1:16">
      <c r="A665" s="30"/>
      <c r="B665" s="30"/>
      <c r="C665" s="30"/>
      <c r="D665" s="30"/>
      <c r="E665" s="30"/>
      <c r="F665" s="30"/>
      <c r="G665" s="30"/>
      <c r="H665" s="30"/>
      <c r="I665" s="30"/>
      <c r="J665" s="30"/>
      <c r="K665" s="30"/>
      <c r="L665" s="30"/>
      <c r="M665" s="30"/>
      <c r="N665" s="30"/>
      <c r="O665" s="30"/>
      <c r="P665" s="30"/>
    </row>
    <row r="666" spans="1:16">
      <c r="A666" s="30"/>
      <c r="B666" s="30"/>
      <c r="C666" s="30"/>
      <c r="D666" s="30"/>
      <c r="E666" s="30"/>
      <c r="F666" s="30"/>
      <c r="G666" s="30"/>
      <c r="H666" s="30"/>
      <c r="I666" s="30"/>
      <c r="J666" s="30"/>
      <c r="K666" s="30"/>
      <c r="L666" s="30"/>
      <c r="M666" s="30"/>
      <c r="N666" s="30"/>
      <c r="O666" s="30"/>
      <c r="P666" s="30"/>
    </row>
    <row r="667" spans="1:16">
      <c r="A667" s="30"/>
      <c r="B667" s="30"/>
      <c r="C667" s="30"/>
      <c r="D667" s="30"/>
      <c r="E667" s="30"/>
      <c r="F667" s="30"/>
      <c r="G667" s="30"/>
      <c r="H667" s="30"/>
      <c r="I667" s="30"/>
      <c r="J667" s="30"/>
      <c r="K667" s="30"/>
      <c r="L667" s="30"/>
      <c r="M667" s="30"/>
      <c r="N667" s="30"/>
      <c r="O667" s="30"/>
      <c r="P667" s="30"/>
    </row>
    <row r="668" spans="1:16">
      <c r="A668" s="30"/>
      <c r="B668" s="30"/>
      <c r="C668" s="30"/>
      <c r="D668" s="30"/>
      <c r="E668" s="30"/>
      <c r="F668" s="30"/>
      <c r="G668" s="30"/>
      <c r="H668" s="30"/>
      <c r="I668" s="30"/>
      <c r="J668" s="30"/>
      <c r="K668" s="30"/>
      <c r="L668" s="30"/>
      <c r="M668" s="30"/>
      <c r="N668" s="30"/>
      <c r="O668" s="30"/>
      <c r="P668" s="30"/>
    </row>
    <row r="669" spans="1:16">
      <c r="A669" s="30"/>
      <c r="B669" s="30"/>
      <c r="C669" s="30"/>
      <c r="D669" s="30"/>
      <c r="E669" s="30"/>
      <c r="F669" s="30"/>
      <c r="G669" s="30"/>
      <c r="H669" s="30"/>
      <c r="I669" s="30"/>
      <c r="J669" s="30"/>
      <c r="K669" s="30"/>
      <c r="L669" s="30"/>
      <c r="M669" s="30"/>
      <c r="N669" s="30"/>
      <c r="O669" s="30"/>
      <c r="P669" s="30"/>
    </row>
    <row r="670" spans="1:16">
      <c r="A670" s="30"/>
      <c r="B670" s="30"/>
      <c r="C670" s="30"/>
      <c r="D670" s="30"/>
      <c r="E670" s="30"/>
      <c r="F670" s="30"/>
      <c r="G670" s="30"/>
      <c r="H670" s="30"/>
      <c r="I670" s="30"/>
      <c r="J670" s="30"/>
      <c r="K670" s="30"/>
      <c r="L670" s="30"/>
      <c r="M670" s="30"/>
      <c r="N670" s="30"/>
      <c r="O670" s="30"/>
      <c r="P670" s="30"/>
    </row>
    <row r="671" spans="1:16">
      <c r="A671" s="30"/>
      <c r="B671" s="30"/>
      <c r="C671" s="30"/>
      <c r="D671" s="30"/>
      <c r="E671" s="30"/>
      <c r="F671" s="30"/>
      <c r="G671" s="30"/>
      <c r="H671" s="30"/>
      <c r="I671" s="30"/>
      <c r="J671" s="30"/>
      <c r="K671" s="30"/>
      <c r="L671" s="30"/>
      <c r="M671" s="30"/>
      <c r="N671" s="30"/>
      <c r="O671" s="30"/>
      <c r="P671" s="30"/>
    </row>
  </sheetData>
  <mergeCells count="2">
    <mergeCell ref="B18:D18"/>
    <mergeCell ref="B6:G6"/>
  </mergeCells>
  <phoneticPr fontId="3" type="noConversion"/>
  <conditionalFormatting sqref="B20:D20 J36 H25:H33 J39 H36 H39 H41:H43">
    <cfRule type="expression" dxfId="1" priority="1" stopIfTrue="1">
      <formula>$BB$1&lt;&gt;"Dispatchable"</formula>
    </cfRule>
    <cfRule type="expression" dxfId="0" priority="2" stopIfTrue="1">
      <formula>$BB$1="Dispatchable"</formula>
    </cfRule>
  </conditionalFormatting>
  <dataValidations count="1">
    <dataValidation type="list" allowBlank="1" showInputMessage="1" showErrorMessage="1" sqref="H25">
      <formula1>"Yes,No,Not Applicable (N/A)"</formula1>
    </dataValidation>
  </dataValidations>
  <pageMargins left="0.5" right="0.5" top="0.75" bottom="0.25" header="0.5" footer="0.5"/>
  <pageSetup paperSize="1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AM96"/>
  <sheetViews>
    <sheetView topLeftCell="Y29" workbookViewId="0">
      <selection activeCell="AM93" sqref="AM93"/>
    </sheetView>
  </sheetViews>
  <sheetFormatPr defaultRowHeight="15"/>
  <cols>
    <col min="1" max="1" width="9.140625" style="267"/>
    <col min="2" max="2" width="14.7109375" style="267" customWidth="1"/>
    <col min="3" max="11" width="10.42578125" style="267" customWidth="1"/>
    <col min="12" max="12" width="9.140625" style="267"/>
    <col min="13" max="13" width="11" style="267" customWidth="1"/>
    <col min="14" max="14" width="9.140625" style="267"/>
    <col min="15" max="15" width="11.42578125" style="267" bestFit="1" customWidth="1"/>
    <col min="16" max="18" width="9.140625" style="267"/>
    <col min="19" max="19" width="10" style="267" bestFit="1" customWidth="1"/>
    <col min="20" max="22" width="9.140625" style="267"/>
    <col min="23" max="23" width="11.140625" style="267" customWidth="1"/>
    <col min="24" max="28" width="9.140625" style="267"/>
    <col min="29" max="29" width="10" style="267" bestFit="1" customWidth="1"/>
    <col min="30" max="32" width="9.140625" style="267"/>
    <col min="33" max="33" width="10.28515625" style="267" customWidth="1"/>
    <col min="34" max="35" width="9.140625" style="267"/>
    <col min="36" max="36" width="11.5703125" style="267" customWidth="1"/>
    <col min="37" max="37" width="9.140625" style="267"/>
    <col min="38" max="38" width="14.28515625" style="335" customWidth="1"/>
    <col min="39" max="39" width="10.5703125" style="335" customWidth="1"/>
    <col min="40" max="257" width="9.140625" style="267"/>
    <col min="258" max="258" width="14.7109375" style="267" customWidth="1"/>
    <col min="259" max="267" width="10.42578125" style="267" customWidth="1"/>
    <col min="268" max="268" width="9.140625" style="267"/>
    <col min="269" max="269" width="11" style="267" customWidth="1"/>
    <col min="270" max="278" width="9.140625" style="267"/>
    <col min="279" max="279" width="11.140625" style="267" customWidth="1"/>
    <col min="280" max="288" width="9.140625" style="267"/>
    <col min="289" max="289" width="10.28515625" style="267" customWidth="1"/>
    <col min="290" max="291" width="9.140625" style="267"/>
    <col min="292" max="292" width="14.28515625" style="267" customWidth="1"/>
    <col min="293" max="293" width="9.140625" style="267"/>
    <col min="294" max="294" width="11.85546875" style="267" customWidth="1"/>
    <col min="295" max="295" width="10.5703125" style="267" customWidth="1"/>
    <col min="296" max="513" width="9.140625" style="267"/>
    <col min="514" max="514" width="14.7109375" style="267" customWidth="1"/>
    <col min="515" max="523" width="10.42578125" style="267" customWidth="1"/>
    <col min="524" max="524" width="9.140625" style="267"/>
    <col min="525" max="525" width="11" style="267" customWidth="1"/>
    <col min="526" max="534" width="9.140625" style="267"/>
    <col min="535" max="535" width="11.140625" style="267" customWidth="1"/>
    <col min="536" max="544" width="9.140625" style="267"/>
    <col min="545" max="545" width="10.28515625" style="267" customWidth="1"/>
    <col min="546" max="547" width="9.140625" style="267"/>
    <col min="548" max="548" width="14.28515625" style="267" customWidth="1"/>
    <col min="549" max="549" width="9.140625" style="267"/>
    <col min="550" max="550" width="11.85546875" style="267" customWidth="1"/>
    <col min="551" max="551" width="10.5703125" style="267" customWidth="1"/>
    <col min="552" max="769" width="9.140625" style="267"/>
    <col min="770" max="770" width="14.7109375" style="267" customWidth="1"/>
    <col min="771" max="779" width="10.42578125" style="267" customWidth="1"/>
    <col min="780" max="780" width="9.140625" style="267"/>
    <col min="781" max="781" width="11" style="267" customWidth="1"/>
    <col min="782" max="790" width="9.140625" style="267"/>
    <col min="791" max="791" width="11.140625" style="267" customWidth="1"/>
    <col min="792" max="800" width="9.140625" style="267"/>
    <col min="801" max="801" width="10.28515625" style="267" customWidth="1"/>
    <col min="802" max="803" width="9.140625" style="267"/>
    <col min="804" max="804" width="14.28515625" style="267" customWidth="1"/>
    <col min="805" max="805" width="9.140625" style="267"/>
    <col min="806" max="806" width="11.85546875" style="267" customWidth="1"/>
    <col min="807" max="807" width="10.5703125" style="267" customWidth="1"/>
    <col min="808" max="1025" width="9.140625" style="267"/>
    <col min="1026" max="1026" width="14.7109375" style="267" customWidth="1"/>
    <col min="1027" max="1035" width="10.42578125" style="267" customWidth="1"/>
    <col min="1036" max="1036" width="9.140625" style="267"/>
    <col min="1037" max="1037" width="11" style="267" customWidth="1"/>
    <col min="1038" max="1046" width="9.140625" style="267"/>
    <col min="1047" max="1047" width="11.140625" style="267" customWidth="1"/>
    <col min="1048" max="1056" width="9.140625" style="267"/>
    <col min="1057" max="1057" width="10.28515625" style="267" customWidth="1"/>
    <col min="1058" max="1059" width="9.140625" style="267"/>
    <col min="1060" max="1060" width="14.28515625" style="267" customWidth="1"/>
    <col min="1061" max="1061" width="9.140625" style="267"/>
    <col min="1062" max="1062" width="11.85546875" style="267" customWidth="1"/>
    <col min="1063" max="1063" width="10.5703125" style="267" customWidth="1"/>
    <col min="1064" max="1281" width="9.140625" style="267"/>
    <col min="1282" max="1282" width="14.7109375" style="267" customWidth="1"/>
    <col min="1283" max="1291" width="10.42578125" style="267" customWidth="1"/>
    <col min="1292" max="1292" width="9.140625" style="267"/>
    <col min="1293" max="1293" width="11" style="267" customWidth="1"/>
    <col min="1294" max="1302" width="9.140625" style="267"/>
    <col min="1303" max="1303" width="11.140625" style="267" customWidth="1"/>
    <col min="1304" max="1312" width="9.140625" style="267"/>
    <col min="1313" max="1313" width="10.28515625" style="267" customWidth="1"/>
    <col min="1314" max="1315" width="9.140625" style="267"/>
    <col min="1316" max="1316" width="14.28515625" style="267" customWidth="1"/>
    <col min="1317" max="1317" width="9.140625" style="267"/>
    <col min="1318" max="1318" width="11.85546875" style="267" customWidth="1"/>
    <col min="1319" max="1319" width="10.5703125" style="267" customWidth="1"/>
    <col min="1320" max="1537" width="9.140625" style="267"/>
    <col min="1538" max="1538" width="14.7109375" style="267" customWidth="1"/>
    <col min="1539" max="1547" width="10.42578125" style="267" customWidth="1"/>
    <col min="1548" max="1548" width="9.140625" style="267"/>
    <col min="1549" max="1549" width="11" style="267" customWidth="1"/>
    <col min="1550" max="1558" width="9.140625" style="267"/>
    <col min="1559" max="1559" width="11.140625" style="267" customWidth="1"/>
    <col min="1560" max="1568" width="9.140625" style="267"/>
    <col min="1569" max="1569" width="10.28515625" style="267" customWidth="1"/>
    <col min="1570" max="1571" width="9.140625" style="267"/>
    <col min="1572" max="1572" width="14.28515625" style="267" customWidth="1"/>
    <col min="1573" max="1573" width="9.140625" style="267"/>
    <col min="1574" max="1574" width="11.85546875" style="267" customWidth="1"/>
    <col min="1575" max="1575" width="10.5703125" style="267" customWidth="1"/>
    <col min="1576" max="1793" width="9.140625" style="267"/>
    <col min="1794" max="1794" width="14.7109375" style="267" customWidth="1"/>
    <col min="1795" max="1803" width="10.42578125" style="267" customWidth="1"/>
    <col min="1804" max="1804" width="9.140625" style="267"/>
    <col min="1805" max="1805" width="11" style="267" customWidth="1"/>
    <col min="1806" max="1814" width="9.140625" style="267"/>
    <col min="1815" max="1815" width="11.140625" style="267" customWidth="1"/>
    <col min="1816" max="1824" width="9.140625" style="267"/>
    <col min="1825" max="1825" width="10.28515625" style="267" customWidth="1"/>
    <col min="1826" max="1827" width="9.140625" style="267"/>
    <col min="1828" max="1828" width="14.28515625" style="267" customWidth="1"/>
    <col min="1829" max="1829" width="9.140625" style="267"/>
    <col min="1830" max="1830" width="11.85546875" style="267" customWidth="1"/>
    <col min="1831" max="1831" width="10.5703125" style="267" customWidth="1"/>
    <col min="1832" max="2049" width="9.140625" style="267"/>
    <col min="2050" max="2050" width="14.7109375" style="267" customWidth="1"/>
    <col min="2051" max="2059" width="10.42578125" style="267" customWidth="1"/>
    <col min="2060" max="2060" width="9.140625" style="267"/>
    <col min="2061" max="2061" width="11" style="267" customWidth="1"/>
    <col min="2062" max="2070" width="9.140625" style="267"/>
    <col min="2071" max="2071" width="11.140625" style="267" customWidth="1"/>
    <col min="2072" max="2080" width="9.140625" style="267"/>
    <col min="2081" max="2081" width="10.28515625" style="267" customWidth="1"/>
    <col min="2082" max="2083" width="9.140625" style="267"/>
    <col min="2084" max="2084" width="14.28515625" style="267" customWidth="1"/>
    <col min="2085" max="2085" width="9.140625" style="267"/>
    <col min="2086" max="2086" width="11.85546875" style="267" customWidth="1"/>
    <col min="2087" max="2087" width="10.5703125" style="267" customWidth="1"/>
    <col min="2088" max="2305" width="9.140625" style="267"/>
    <col min="2306" max="2306" width="14.7109375" style="267" customWidth="1"/>
    <col min="2307" max="2315" width="10.42578125" style="267" customWidth="1"/>
    <col min="2316" max="2316" width="9.140625" style="267"/>
    <col min="2317" max="2317" width="11" style="267" customWidth="1"/>
    <col min="2318" max="2326" width="9.140625" style="267"/>
    <col min="2327" max="2327" width="11.140625" style="267" customWidth="1"/>
    <col min="2328" max="2336" width="9.140625" style="267"/>
    <col min="2337" max="2337" width="10.28515625" style="267" customWidth="1"/>
    <col min="2338" max="2339" width="9.140625" style="267"/>
    <col min="2340" max="2340" width="14.28515625" style="267" customWidth="1"/>
    <col min="2341" max="2341" width="9.140625" style="267"/>
    <col min="2342" max="2342" width="11.85546875" style="267" customWidth="1"/>
    <col min="2343" max="2343" width="10.5703125" style="267" customWidth="1"/>
    <col min="2344" max="2561" width="9.140625" style="267"/>
    <col min="2562" max="2562" width="14.7109375" style="267" customWidth="1"/>
    <col min="2563" max="2571" width="10.42578125" style="267" customWidth="1"/>
    <col min="2572" max="2572" width="9.140625" style="267"/>
    <col min="2573" max="2573" width="11" style="267" customWidth="1"/>
    <col min="2574" max="2582" width="9.140625" style="267"/>
    <col min="2583" max="2583" width="11.140625" style="267" customWidth="1"/>
    <col min="2584" max="2592" width="9.140625" style="267"/>
    <col min="2593" max="2593" width="10.28515625" style="267" customWidth="1"/>
    <col min="2594" max="2595" width="9.140625" style="267"/>
    <col min="2596" max="2596" width="14.28515625" style="267" customWidth="1"/>
    <col min="2597" max="2597" width="9.140625" style="267"/>
    <col min="2598" max="2598" width="11.85546875" style="267" customWidth="1"/>
    <col min="2599" max="2599" width="10.5703125" style="267" customWidth="1"/>
    <col min="2600" max="2817" width="9.140625" style="267"/>
    <col min="2818" max="2818" width="14.7109375" style="267" customWidth="1"/>
    <col min="2819" max="2827" width="10.42578125" style="267" customWidth="1"/>
    <col min="2828" max="2828" width="9.140625" style="267"/>
    <col min="2829" max="2829" width="11" style="267" customWidth="1"/>
    <col min="2830" max="2838" width="9.140625" style="267"/>
    <col min="2839" max="2839" width="11.140625" style="267" customWidth="1"/>
    <col min="2840" max="2848" width="9.140625" style="267"/>
    <col min="2849" max="2849" width="10.28515625" style="267" customWidth="1"/>
    <col min="2850" max="2851" width="9.140625" style="267"/>
    <col min="2852" max="2852" width="14.28515625" style="267" customWidth="1"/>
    <col min="2853" max="2853" width="9.140625" style="267"/>
    <col min="2854" max="2854" width="11.85546875" style="267" customWidth="1"/>
    <col min="2855" max="2855" width="10.5703125" style="267" customWidth="1"/>
    <col min="2856" max="3073" width="9.140625" style="267"/>
    <col min="3074" max="3074" width="14.7109375" style="267" customWidth="1"/>
    <col min="3075" max="3083" width="10.42578125" style="267" customWidth="1"/>
    <col min="3084" max="3084" width="9.140625" style="267"/>
    <col min="3085" max="3085" width="11" style="267" customWidth="1"/>
    <col min="3086" max="3094" width="9.140625" style="267"/>
    <col min="3095" max="3095" width="11.140625" style="267" customWidth="1"/>
    <col min="3096" max="3104" width="9.140625" style="267"/>
    <col min="3105" max="3105" width="10.28515625" style="267" customWidth="1"/>
    <col min="3106" max="3107" width="9.140625" style="267"/>
    <col min="3108" max="3108" width="14.28515625" style="267" customWidth="1"/>
    <col min="3109" max="3109" width="9.140625" style="267"/>
    <col min="3110" max="3110" width="11.85546875" style="267" customWidth="1"/>
    <col min="3111" max="3111" width="10.5703125" style="267" customWidth="1"/>
    <col min="3112" max="3329" width="9.140625" style="267"/>
    <col min="3330" max="3330" width="14.7109375" style="267" customWidth="1"/>
    <col min="3331" max="3339" width="10.42578125" style="267" customWidth="1"/>
    <col min="3340" max="3340" width="9.140625" style="267"/>
    <col min="3341" max="3341" width="11" style="267" customWidth="1"/>
    <col min="3342" max="3350" width="9.140625" style="267"/>
    <col min="3351" max="3351" width="11.140625" style="267" customWidth="1"/>
    <col min="3352" max="3360" width="9.140625" style="267"/>
    <col min="3361" max="3361" width="10.28515625" style="267" customWidth="1"/>
    <col min="3362" max="3363" width="9.140625" style="267"/>
    <col min="3364" max="3364" width="14.28515625" style="267" customWidth="1"/>
    <col min="3365" max="3365" width="9.140625" style="267"/>
    <col min="3366" max="3366" width="11.85546875" style="267" customWidth="1"/>
    <col min="3367" max="3367" width="10.5703125" style="267" customWidth="1"/>
    <col min="3368" max="3585" width="9.140625" style="267"/>
    <col min="3586" max="3586" width="14.7109375" style="267" customWidth="1"/>
    <col min="3587" max="3595" width="10.42578125" style="267" customWidth="1"/>
    <col min="3596" max="3596" width="9.140625" style="267"/>
    <col min="3597" max="3597" width="11" style="267" customWidth="1"/>
    <col min="3598" max="3606" width="9.140625" style="267"/>
    <col min="3607" max="3607" width="11.140625" style="267" customWidth="1"/>
    <col min="3608" max="3616" width="9.140625" style="267"/>
    <col min="3617" max="3617" width="10.28515625" style="267" customWidth="1"/>
    <col min="3618" max="3619" width="9.140625" style="267"/>
    <col min="3620" max="3620" width="14.28515625" style="267" customWidth="1"/>
    <col min="3621" max="3621" width="9.140625" style="267"/>
    <col min="3622" max="3622" width="11.85546875" style="267" customWidth="1"/>
    <col min="3623" max="3623" width="10.5703125" style="267" customWidth="1"/>
    <col min="3624" max="3841" width="9.140625" style="267"/>
    <col min="3842" max="3842" width="14.7109375" style="267" customWidth="1"/>
    <col min="3843" max="3851" width="10.42578125" style="267" customWidth="1"/>
    <col min="3852" max="3852" width="9.140625" style="267"/>
    <col min="3853" max="3853" width="11" style="267" customWidth="1"/>
    <col min="3854" max="3862" width="9.140625" style="267"/>
    <col min="3863" max="3863" width="11.140625" style="267" customWidth="1"/>
    <col min="3864" max="3872" width="9.140625" style="267"/>
    <col min="3873" max="3873" width="10.28515625" style="267" customWidth="1"/>
    <col min="3874" max="3875" width="9.140625" style="267"/>
    <col min="3876" max="3876" width="14.28515625" style="267" customWidth="1"/>
    <col min="3877" max="3877" width="9.140625" style="267"/>
    <col min="3878" max="3878" width="11.85546875" style="267" customWidth="1"/>
    <col min="3879" max="3879" width="10.5703125" style="267" customWidth="1"/>
    <col min="3880" max="4097" width="9.140625" style="267"/>
    <col min="4098" max="4098" width="14.7109375" style="267" customWidth="1"/>
    <col min="4099" max="4107" width="10.42578125" style="267" customWidth="1"/>
    <col min="4108" max="4108" width="9.140625" style="267"/>
    <col min="4109" max="4109" width="11" style="267" customWidth="1"/>
    <col min="4110" max="4118" width="9.140625" style="267"/>
    <col min="4119" max="4119" width="11.140625" style="267" customWidth="1"/>
    <col min="4120" max="4128" width="9.140625" style="267"/>
    <col min="4129" max="4129" width="10.28515625" style="267" customWidth="1"/>
    <col min="4130" max="4131" width="9.140625" style="267"/>
    <col min="4132" max="4132" width="14.28515625" style="267" customWidth="1"/>
    <col min="4133" max="4133" width="9.140625" style="267"/>
    <col min="4134" max="4134" width="11.85546875" style="267" customWidth="1"/>
    <col min="4135" max="4135" width="10.5703125" style="267" customWidth="1"/>
    <col min="4136" max="4353" width="9.140625" style="267"/>
    <col min="4354" max="4354" width="14.7109375" style="267" customWidth="1"/>
    <col min="4355" max="4363" width="10.42578125" style="267" customWidth="1"/>
    <col min="4364" max="4364" width="9.140625" style="267"/>
    <col min="4365" max="4365" width="11" style="267" customWidth="1"/>
    <col min="4366" max="4374" width="9.140625" style="267"/>
    <col min="4375" max="4375" width="11.140625" style="267" customWidth="1"/>
    <col min="4376" max="4384" width="9.140625" style="267"/>
    <col min="4385" max="4385" width="10.28515625" style="267" customWidth="1"/>
    <col min="4386" max="4387" width="9.140625" style="267"/>
    <col min="4388" max="4388" width="14.28515625" style="267" customWidth="1"/>
    <col min="4389" max="4389" width="9.140625" style="267"/>
    <col min="4390" max="4390" width="11.85546875" style="267" customWidth="1"/>
    <col min="4391" max="4391" width="10.5703125" style="267" customWidth="1"/>
    <col min="4392" max="4609" width="9.140625" style="267"/>
    <col min="4610" max="4610" width="14.7109375" style="267" customWidth="1"/>
    <col min="4611" max="4619" width="10.42578125" style="267" customWidth="1"/>
    <col min="4620" max="4620" width="9.140625" style="267"/>
    <col min="4621" max="4621" width="11" style="267" customWidth="1"/>
    <col min="4622" max="4630" width="9.140625" style="267"/>
    <col min="4631" max="4631" width="11.140625" style="267" customWidth="1"/>
    <col min="4632" max="4640" width="9.140625" style="267"/>
    <col min="4641" max="4641" width="10.28515625" style="267" customWidth="1"/>
    <col min="4642" max="4643" width="9.140625" style="267"/>
    <col min="4644" max="4644" width="14.28515625" style="267" customWidth="1"/>
    <col min="4645" max="4645" width="9.140625" style="267"/>
    <col min="4646" max="4646" width="11.85546875" style="267" customWidth="1"/>
    <col min="4647" max="4647" width="10.5703125" style="267" customWidth="1"/>
    <col min="4648" max="4865" width="9.140625" style="267"/>
    <col min="4866" max="4866" width="14.7109375" style="267" customWidth="1"/>
    <col min="4867" max="4875" width="10.42578125" style="267" customWidth="1"/>
    <col min="4876" max="4876" width="9.140625" style="267"/>
    <col min="4877" max="4877" width="11" style="267" customWidth="1"/>
    <col min="4878" max="4886" width="9.140625" style="267"/>
    <col min="4887" max="4887" width="11.140625" style="267" customWidth="1"/>
    <col min="4888" max="4896" width="9.140625" style="267"/>
    <col min="4897" max="4897" width="10.28515625" style="267" customWidth="1"/>
    <col min="4898" max="4899" width="9.140625" style="267"/>
    <col min="4900" max="4900" width="14.28515625" style="267" customWidth="1"/>
    <col min="4901" max="4901" width="9.140625" style="267"/>
    <col min="4902" max="4902" width="11.85546875" style="267" customWidth="1"/>
    <col min="4903" max="4903" width="10.5703125" style="267" customWidth="1"/>
    <col min="4904" max="5121" width="9.140625" style="267"/>
    <col min="5122" max="5122" width="14.7109375" style="267" customWidth="1"/>
    <col min="5123" max="5131" width="10.42578125" style="267" customWidth="1"/>
    <col min="5132" max="5132" width="9.140625" style="267"/>
    <col min="5133" max="5133" width="11" style="267" customWidth="1"/>
    <col min="5134" max="5142" width="9.140625" style="267"/>
    <col min="5143" max="5143" width="11.140625" style="267" customWidth="1"/>
    <col min="5144" max="5152" width="9.140625" style="267"/>
    <col min="5153" max="5153" width="10.28515625" style="267" customWidth="1"/>
    <col min="5154" max="5155" width="9.140625" style="267"/>
    <col min="5156" max="5156" width="14.28515625" style="267" customWidth="1"/>
    <col min="5157" max="5157" width="9.140625" style="267"/>
    <col min="5158" max="5158" width="11.85546875" style="267" customWidth="1"/>
    <col min="5159" max="5159" width="10.5703125" style="267" customWidth="1"/>
    <col min="5160" max="5377" width="9.140625" style="267"/>
    <col min="5378" max="5378" width="14.7109375" style="267" customWidth="1"/>
    <col min="5379" max="5387" width="10.42578125" style="267" customWidth="1"/>
    <col min="5388" max="5388" width="9.140625" style="267"/>
    <col min="5389" max="5389" width="11" style="267" customWidth="1"/>
    <col min="5390" max="5398" width="9.140625" style="267"/>
    <col min="5399" max="5399" width="11.140625" style="267" customWidth="1"/>
    <col min="5400" max="5408" width="9.140625" style="267"/>
    <col min="5409" max="5409" width="10.28515625" style="267" customWidth="1"/>
    <col min="5410" max="5411" width="9.140625" style="267"/>
    <col min="5412" max="5412" width="14.28515625" style="267" customWidth="1"/>
    <col min="5413" max="5413" width="9.140625" style="267"/>
    <col min="5414" max="5414" width="11.85546875" style="267" customWidth="1"/>
    <col min="5415" max="5415" width="10.5703125" style="267" customWidth="1"/>
    <col min="5416" max="5633" width="9.140625" style="267"/>
    <col min="5634" max="5634" width="14.7109375" style="267" customWidth="1"/>
    <col min="5635" max="5643" width="10.42578125" style="267" customWidth="1"/>
    <col min="5644" max="5644" width="9.140625" style="267"/>
    <col min="5645" max="5645" width="11" style="267" customWidth="1"/>
    <col min="5646" max="5654" width="9.140625" style="267"/>
    <col min="5655" max="5655" width="11.140625" style="267" customWidth="1"/>
    <col min="5656" max="5664" width="9.140625" style="267"/>
    <col min="5665" max="5665" width="10.28515625" style="267" customWidth="1"/>
    <col min="5666" max="5667" width="9.140625" style="267"/>
    <col min="5668" max="5668" width="14.28515625" style="267" customWidth="1"/>
    <col min="5669" max="5669" width="9.140625" style="267"/>
    <col min="5670" max="5670" width="11.85546875" style="267" customWidth="1"/>
    <col min="5671" max="5671" width="10.5703125" style="267" customWidth="1"/>
    <col min="5672" max="5889" width="9.140625" style="267"/>
    <col min="5890" max="5890" width="14.7109375" style="267" customWidth="1"/>
    <col min="5891" max="5899" width="10.42578125" style="267" customWidth="1"/>
    <col min="5900" max="5900" width="9.140625" style="267"/>
    <col min="5901" max="5901" width="11" style="267" customWidth="1"/>
    <col min="5902" max="5910" width="9.140625" style="267"/>
    <col min="5911" max="5911" width="11.140625" style="267" customWidth="1"/>
    <col min="5912" max="5920" width="9.140625" style="267"/>
    <col min="5921" max="5921" width="10.28515625" style="267" customWidth="1"/>
    <col min="5922" max="5923" width="9.140625" style="267"/>
    <col min="5924" max="5924" width="14.28515625" style="267" customWidth="1"/>
    <col min="5925" max="5925" width="9.140625" style="267"/>
    <col min="5926" max="5926" width="11.85546875" style="267" customWidth="1"/>
    <col min="5927" max="5927" width="10.5703125" style="267" customWidth="1"/>
    <col min="5928" max="6145" width="9.140625" style="267"/>
    <col min="6146" max="6146" width="14.7109375" style="267" customWidth="1"/>
    <col min="6147" max="6155" width="10.42578125" style="267" customWidth="1"/>
    <col min="6156" max="6156" width="9.140625" style="267"/>
    <col min="6157" max="6157" width="11" style="267" customWidth="1"/>
    <col min="6158" max="6166" width="9.140625" style="267"/>
    <col min="6167" max="6167" width="11.140625" style="267" customWidth="1"/>
    <col min="6168" max="6176" width="9.140625" style="267"/>
    <col min="6177" max="6177" width="10.28515625" style="267" customWidth="1"/>
    <col min="6178" max="6179" width="9.140625" style="267"/>
    <col min="6180" max="6180" width="14.28515625" style="267" customWidth="1"/>
    <col min="6181" max="6181" width="9.140625" style="267"/>
    <col min="6182" max="6182" width="11.85546875" style="267" customWidth="1"/>
    <col min="6183" max="6183" width="10.5703125" style="267" customWidth="1"/>
    <col min="6184" max="6401" width="9.140625" style="267"/>
    <col min="6402" max="6402" width="14.7109375" style="267" customWidth="1"/>
    <col min="6403" max="6411" width="10.42578125" style="267" customWidth="1"/>
    <col min="6412" max="6412" width="9.140625" style="267"/>
    <col min="6413" max="6413" width="11" style="267" customWidth="1"/>
    <col min="6414" max="6422" width="9.140625" style="267"/>
    <col min="6423" max="6423" width="11.140625" style="267" customWidth="1"/>
    <col min="6424" max="6432" width="9.140625" style="267"/>
    <col min="6433" max="6433" width="10.28515625" style="267" customWidth="1"/>
    <col min="6434" max="6435" width="9.140625" style="267"/>
    <col min="6436" max="6436" width="14.28515625" style="267" customWidth="1"/>
    <col min="6437" max="6437" width="9.140625" style="267"/>
    <col min="6438" max="6438" width="11.85546875" style="267" customWidth="1"/>
    <col min="6439" max="6439" width="10.5703125" style="267" customWidth="1"/>
    <col min="6440" max="6657" width="9.140625" style="267"/>
    <col min="6658" max="6658" width="14.7109375" style="267" customWidth="1"/>
    <col min="6659" max="6667" width="10.42578125" style="267" customWidth="1"/>
    <col min="6668" max="6668" width="9.140625" style="267"/>
    <col min="6669" max="6669" width="11" style="267" customWidth="1"/>
    <col min="6670" max="6678" width="9.140625" style="267"/>
    <col min="6679" max="6679" width="11.140625" style="267" customWidth="1"/>
    <col min="6680" max="6688" width="9.140625" style="267"/>
    <col min="6689" max="6689" width="10.28515625" style="267" customWidth="1"/>
    <col min="6690" max="6691" width="9.140625" style="267"/>
    <col min="6692" max="6692" width="14.28515625" style="267" customWidth="1"/>
    <col min="6693" max="6693" width="9.140625" style="267"/>
    <col min="6694" max="6694" width="11.85546875" style="267" customWidth="1"/>
    <col min="6695" max="6695" width="10.5703125" style="267" customWidth="1"/>
    <col min="6696" max="6913" width="9.140625" style="267"/>
    <col min="6914" max="6914" width="14.7109375" style="267" customWidth="1"/>
    <col min="6915" max="6923" width="10.42578125" style="267" customWidth="1"/>
    <col min="6924" max="6924" width="9.140625" style="267"/>
    <col min="6925" max="6925" width="11" style="267" customWidth="1"/>
    <col min="6926" max="6934" width="9.140625" style="267"/>
    <col min="6935" max="6935" width="11.140625" style="267" customWidth="1"/>
    <col min="6936" max="6944" width="9.140625" style="267"/>
    <col min="6945" max="6945" width="10.28515625" style="267" customWidth="1"/>
    <col min="6946" max="6947" width="9.140625" style="267"/>
    <col min="6948" max="6948" width="14.28515625" style="267" customWidth="1"/>
    <col min="6949" max="6949" width="9.140625" style="267"/>
    <col min="6950" max="6950" width="11.85546875" style="267" customWidth="1"/>
    <col min="6951" max="6951" width="10.5703125" style="267" customWidth="1"/>
    <col min="6952" max="7169" width="9.140625" style="267"/>
    <col min="7170" max="7170" width="14.7109375" style="267" customWidth="1"/>
    <col min="7171" max="7179" width="10.42578125" style="267" customWidth="1"/>
    <col min="7180" max="7180" width="9.140625" style="267"/>
    <col min="7181" max="7181" width="11" style="267" customWidth="1"/>
    <col min="7182" max="7190" width="9.140625" style="267"/>
    <col min="7191" max="7191" width="11.140625" style="267" customWidth="1"/>
    <col min="7192" max="7200" width="9.140625" style="267"/>
    <col min="7201" max="7201" width="10.28515625" style="267" customWidth="1"/>
    <col min="7202" max="7203" width="9.140625" style="267"/>
    <col min="7204" max="7204" width="14.28515625" style="267" customWidth="1"/>
    <col min="7205" max="7205" width="9.140625" style="267"/>
    <col min="7206" max="7206" width="11.85546875" style="267" customWidth="1"/>
    <col min="7207" max="7207" width="10.5703125" style="267" customWidth="1"/>
    <col min="7208" max="7425" width="9.140625" style="267"/>
    <col min="7426" max="7426" width="14.7109375" style="267" customWidth="1"/>
    <col min="7427" max="7435" width="10.42578125" style="267" customWidth="1"/>
    <col min="7436" max="7436" width="9.140625" style="267"/>
    <col min="7437" max="7437" width="11" style="267" customWidth="1"/>
    <col min="7438" max="7446" width="9.140625" style="267"/>
    <col min="7447" max="7447" width="11.140625" style="267" customWidth="1"/>
    <col min="7448" max="7456" width="9.140625" style="267"/>
    <col min="7457" max="7457" width="10.28515625" style="267" customWidth="1"/>
    <col min="7458" max="7459" width="9.140625" style="267"/>
    <col min="7460" max="7460" width="14.28515625" style="267" customWidth="1"/>
    <col min="7461" max="7461" width="9.140625" style="267"/>
    <col min="7462" max="7462" width="11.85546875" style="267" customWidth="1"/>
    <col min="7463" max="7463" width="10.5703125" style="267" customWidth="1"/>
    <col min="7464" max="7681" width="9.140625" style="267"/>
    <col min="7682" max="7682" width="14.7109375" style="267" customWidth="1"/>
    <col min="7683" max="7691" width="10.42578125" style="267" customWidth="1"/>
    <col min="7692" max="7692" width="9.140625" style="267"/>
    <col min="7693" max="7693" width="11" style="267" customWidth="1"/>
    <col min="7694" max="7702" width="9.140625" style="267"/>
    <col min="7703" max="7703" width="11.140625" style="267" customWidth="1"/>
    <col min="7704" max="7712" width="9.140625" style="267"/>
    <col min="7713" max="7713" width="10.28515625" style="267" customWidth="1"/>
    <col min="7714" max="7715" width="9.140625" style="267"/>
    <col min="7716" max="7716" width="14.28515625" style="267" customWidth="1"/>
    <col min="7717" max="7717" width="9.140625" style="267"/>
    <col min="7718" max="7718" width="11.85546875" style="267" customWidth="1"/>
    <col min="7719" max="7719" width="10.5703125" style="267" customWidth="1"/>
    <col min="7720" max="7937" width="9.140625" style="267"/>
    <col min="7938" max="7938" width="14.7109375" style="267" customWidth="1"/>
    <col min="7939" max="7947" width="10.42578125" style="267" customWidth="1"/>
    <col min="7948" max="7948" width="9.140625" style="267"/>
    <col min="7949" max="7949" width="11" style="267" customWidth="1"/>
    <col min="7950" max="7958" width="9.140625" style="267"/>
    <col min="7959" max="7959" width="11.140625" style="267" customWidth="1"/>
    <col min="7960" max="7968" width="9.140625" style="267"/>
    <col min="7969" max="7969" width="10.28515625" style="267" customWidth="1"/>
    <col min="7970" max="7971" width="9.140625" style="267"/>
    <col min="7972" max="7972" width="14.28515625" style="267" customWidth="1"/>
    <col min="7973" max="7973" width="9.140625" style="267"/>
    <col min="7974" max="7974" width="11.85546875" style="267" customWidth="1"/>
    <col min="7975" max="7975" width="10.5703125" style="267" customWidth="1"/>
    <col min="7976" max="8193" width="9.140625" style="267"/>
    <col min="8194" max="8194" width="14.7109375" style="267" customWidth="1"/>
    <col min="8195" max="8203" width="10.42578125" style="267" customWidth="1"/>
    <col min="8204" max="8204" width="9.140625" style="267"/>
    <col min="8205" max="8205" width="11" style="267" customWidth="1"/>
    <col min="8206" max="8214" width="9.140625" style="267"/>
    <col min="8215" max="8215" width="11.140625" style="267" customWidth="1"/>
    <col min="8216" max="8224" width="9.140625" style="267"/>
    <col min="8225" max="8225" width="10.28515625" style="267" customWidth="1"/>
    <col min="8226" max="8227" width="9.140625" style="267"/>
    <col min="8228" max="8228" width="14.28515625" style="267" customWidth="1"/>
    <col min="8229" max="8229" width="9.140625" style="267"/>
    <col min="8230" max="8230" width="11.85546875" style="267" customWidth="1"/>
    <col min="8231" max="8231" width="10.5703125" style="267" customWidth="1"/>
    <col min="8232" max="8449" width="9.140625" style="267"/>
    <col min="8450" max="8450" width="14.7109375" style="267" customWidth="1"/>
    <col min="8451" max="8459" width="10.42578125" style="267" customWidth="1"/>
    <col min="8460" max="8460" width="9.140625" style="267"/>
    <col min="8461" max="8461" width="11" style="267" customWidth="1"/>
    <col min="8462" max="8470" width="9.140625" style="267"/>
    <col min="8471" max="8471" width="11.140625" style="267" customWidth="1"/>
    <col min="8472" max="8480" width="9.140625" style="267"/>
    <col min="8481" max="8481" width="10.28515625" style="267" customWidth="1"/>
    <col min="8482" max="8483" width="9.140625" style="267"/>
    <col min="8484" max="8484" width="14.28515625" style="267" customWidth="1"/>
    <col min="8485" max="8485" width="9.140625" style="267"/>
    <col min="8486" max="8486" width="11.85546875" style="267" customWidth="1"/>
    <col min="8487" max="8487" width="10.5703125" style="267" customWidth="1"/>
    <col min="8488" max="8705" width="9.140625" style="267"/>
    <col min="8706" max="8706" width="14.7109375" style="267" customWidth="1"/>
    <col min="8707" max="8715" width="10.42578125" style="267" customWidth="1"/>
    <col min="8716" max="8716" width="9.140625" style="267"/>
    <col min="8717" max="8717" width="11" style="267" customWidth="1"/>
    <col min="8718" max="8726" width="9.140625" style="267"/>
    <col min="8727" max="8727" width="11.140625" style="267" customWidth="1"/>
    <col min="8728" max="8736" width="9.140625" style="267"/>
    <col min="8737" max="8737" width="10.28515625" style="267" customWidth="1"/>
    <col min="8738" max="8739" width="9.140625" style="267"/>
    <col min="8740" max="8740" width="14.28515625" style="267" customWidth="1"/>
    <col min="8741" max="8741" width="9.140625" style="267"/>
    <col min="8742" max="8742" width="11.85546875" style="267" customWidth="1"/>
    <col min="8743" max="8743" width="10.5703125" style="267" customWidth="1"/>
    <col min="8744" max="8961" width="9.140625" style="267"/>
    <col min="8962" max="8962" width="14.7109375" style="267" customWidth="1"/>
    <col min="8963" max="8971" width="10.42578125" style="267" customWidth="1"/>
    <col min="8972" max="8972" width="9.140625" style="267"/>
    <col min="8973" max="8973" width="11" style="267" customWidth="1"/>
    <col min="8974" max="8982" width="9.140625" style="267"/>
    <col min="8983" max="8983" width="11.140625" style="267" customWidth="1"/>
    <col min="8984" max="8992" width="9.140625" style="267"/>
    <col min="8993" max="8993" width="10.28515625" style="267" customWidth="1"/>
    <col min="8994" max="8995" width="9.140625" style="267"/>
    <col min="8996" max="8996" width="14.28515625" style="267" customWidth="1"/>
    <col min="8997" max="8997" width="9.140625" style="267"/>
    <col min="8998" max="8998" width="11.85546875" style="267" customWidth="1"/>
    <col min="8999" max="8999" width="10.5703125" style="267" customWidth="1"/>
    <col min="9000" max="9217" width="9.140625" style="267"/>
    <col min="9218" max="9218" width="14.7109375" style="267" customWidth="1"/>
    <col min="9219" max="9227" width="10.42578125" style="267" customWidth="1"/>
    <col min="9228" max="9228" width="9.140625" style="267"/>
    <col min="9229" max="9229" width="11" style="267" customWidth="1"/>
    <col min="9230" max="9238" width="9.140625" style="267"/>
    <col min="9239" max="9239" width="11.140625" style="267" customWidth="1"/>
    <col min="9240" max="9248" width="9.140625" style="267"/>
    <col min="9249" max="9249" width="10.28515625" style="267" customWidth="1"/>
    <col min="9250" max="9251" width="9.140625" style="267"/>
    <col min="9252" max="9252" width="14.28515625" style="267" customWidth="1"/>
    <col min="9253" max="9253" width="9.140625" style="267"/>
    <col min="9254" max="9254" width="11.85546875" style="267" customWidth="1"/>
    <col min="9255" max="9255" width="10.5703125" style="267" customWidth="1"/>
    <col min="9256" max="9473" width="9.140625" style="267"/>
    <col min="9474" max="9474" width="14.7109375" style="267" customWidth="1"/>
    <col min="9475" max="9483" width="10.42578125" style="267" customWidth="1"/>
    <col min="9484" max="9484" width="9.140625" style="267"/>
    <col min="9485" max="9485" width="11" style="267" customWidth="1"/>
    <col min="9486" max="9494" width="9.140625" style="267"/>
    <col min="9495" max="9495" width="11.140625" style="267" customWidth="1"/>
    <col min="9496" max="9504" width="9.140625" style="267"/>
    <col min="9505" max="9505" width="10.28515625" style="267" customWidth="1"/>
    <col min="9506" max="9507" width="9.140625" style="267"/>
    <col min="9508" max="9508" width="14.28515625" style="267" customWidth="1"/>
    <col min="9509" max="9509" width="9.140625" style="267"/>
    <col min="9510" max="9510" width="11.85546875" style="267" customWidth="1"/>
    <col min="9511" max="9511" width="10.5703125" style="267" customWidth="1"/>
    <col min="9512" max="9729" width="9.140625" style="267"/>
    <col min="9730" max="9730" width="14.7109375" style="267" customWidth="1"/>
    <col min="9731" max="9739" width="10.42578125" style="267" customWidth="1"/>
    <col min="9740" max="9740" width="9.140625" style="267"/>
    <col min="9741" max="9741" width="11" style="267" customWidth="1"/>
    <col min="9742" max="9750" width="9.140625" style="267"/>
    <col min="9751" max="9751" width="11.140625" style="267" customWidth="1"/>
    <col min="9752" max="9760" width="9.140625" style="267"/>
    <col min="9761" max="9761" width="10.28515625" style="267" customWidth="1"/>
    <col min="9762" max="9763" width="9.140625" style="267"/>
    <col min="9764" max="9764" width="14.28515625" style="267" customWidth="1"/>
    <col min="9765" max="9765" width="9.140625" style="267"/>
    <col min="9766" max="9766" width="11.85546875" style="267" customWidth="1"/>
    <col min="9767" max="9767" width="10.5703125" style="267" customWidth="1"/>
    <col min="9768" max="9985" width="9.140625" style="267"/>
    <col min="9986" max="9986" width="14.7109375" style="267" customWidth="1"/>
    <col min="9987" max="9995" width="10.42578125" style="267" customWidth="1"/>
    <col min="9996" max="9996" width="9.140625" style="267"/>
    <col min="9997" max="9997" width="11" style="267" customWidth="1"/>
    <col min="9998" max="10006" width="9.140625" style="267"/>
    <col min="10007" max="10007" width="11.140625" style="267" customWidth="1"/>
    <col min="10008" max="10016" width="9.140625" style="267"/>
    <col min="10017" max="10017" width="10.28515625" style="267" customWidth="1"/>
    <col min="10018" max="10019" width="9.140625" style="267"/>
    <col min="10020" max="10020" width="14.28515625" style="267" customWidth="1"/>
    <col min="10021" max="10021" width="9.140625" style="267"/>
    <col min="10022" max="10022" width="11.85546875" style="267" customWidth="1"/>
    <col min="10023" max="10023" width="10.5703125" style="267" customWidth="1"/>
    <col min="10024" max="10241" width="9.140625" style="267"/>
    <col min="10242" max="10242" width="14.7109375" style="267" customWidth="1"/>
    <col min="10243" max="10251" width="10.42578125" style="267" customWidth="1"/>
    <col min="10252" max="10252" width="9.140625" style="267"/>
    <col min="10253" max="10253" width="11" style="267" customWidth="1"/>
    <col min="10254" max="10262" width="9.140625" style="267"/>
    <col min="10263" max="10263" width="11.140625" style="267" customWidth="1"/>
    <col min="10264" max="10272" width="9.140625" style="267"/>
    <col min="10273" max="10273" width="10.28515625" style="267" customWidth="1"/>
    <col min="10274" max="10275" width="9.140625" style="267"/>
    <col min="10276" max="10276" width="14.28515625" style="267" customWidth="1"/>
    <col min="10277" max="10277" width="9.140625" style="267"/>
    <col min="10278" max="10278" width="11.85546875" style="267" customWidth="1"/>
    <col min="10279" max="10279" width="10.5703125" style="267" customWidth="1"/>
    <col min="10280" max="10497" width="9.140625" style="267"/>
    <col min="10498" max="10498" width="14.7109375" style="267" customWidth="1"/>
    <col min="10499" max="10507" width="10.42578125" style="267" customWidth="1"/>
    <col min="10508" max="10508" width="9.140625" style="267"/>
    <col min="10509" max="10509" width="11" style="267" customWidth="1"/>
    <col min="10510" max="10518" width="9.140625" style="267"/>
    <col min="10519" max="10519" width="11.140625" style="267" customWidth="1"/>
    <col min="10520" max="10528" width="9.140625" style="267"/>
    <col min="10529" max="10529" width="10.28515625" style="267" customWidth="1"/>
    <col min="10530" max="10531" width="9.140625" style="267"/>
    <col min="10532" max="10532" width="14.28515625" style="267" customWidth="1"/>
    <col min="10533" max="10533" width="9.140625" style="267"/>
    <col min="10534" max="10534" width="11.85546875" style="267" customWidth="1"/>
    <col min="10535" max="10535" width="10.5703125" style="267" customWidth="1"/>
    <col min="10536" max="10753" width="9.140625" style="267"/>
    <col min="10754" max="10754" width="14.7109375" style="267" customWidth="1"/>
    <col min="10755" max="10763" width="10.42578125" style="267" customWidth="1"/>
    <col min="10764" max="10764" width="9.140625" style="267"/>
    <col min="10765" max="10765" width="11" style="267" customWidth="1"/>
    <col min="10766" max="10774" width="9.140625" style="267"/>
    <col min="10775" max="10775" width="11.140625" style="267" customWidth="1"/>
    <col min="10776" max="10784" width="9.140625" style="267"/>
    <col min="10785" max="10785" width="10.28515625" style="267" customWidth="1"/>
    <col min="10786" max="10787" width="9.140625" style="267"/>
    <col min="10788" max="10788" width="14.28515625" style="267" customWidth="1"/>
    <col min="10789" max="10789" width="9.140625" style="267"/>
    <col min="10790" max="10790" width="11.85546875" style="267" customWidth="1"/>
    <col min="10791" max="10791" width="10.5703125" style="267" customWidth="1"/>
    <col min="10792" max="11009" width="9.140625" style="267"/>
    <col min="11010" max="11010" width="14.7109375" style="267" customWidth="1"/>
    <col min="11011" max="11019" width="10.42578125" style="267" customWidth="1"/>
    <col min="11020" max="11020" width="9.140625" style="267"/>
    <col min="11021" max="11021" width="11" style="267" customWidth="1"/>
    <col min="11022" max="11030" width="9.140625" style="267"/>
    <col min="11031" max="11031" width="11.140625" style="267" customWidth="1"/>
    <col min="11032" max="11040" width="9.140625" style="267"/>
    <col min="11041" max="11041" width="10.28515625" style="267" customWidth="1"/>
    <col min="11042" max="11043" width="9.140625" style="267"/>
    <col min="11044" max="11044" width="14.28515625" style="267" customWidth="1"/>
    <col min="11045" max="11045" width="9.140625" style="267"/>
    <col min="11046" max="11046" width="11.85546875" style="267" customWidth="1"/>
    <col min="11047" max="11047" width="10.5703125" style="267" customWidth="1"/>
    <col min="11048" max="11265" width="9.140625" style="267"/>
    <col min="11266" max="11266" width="14.7109375" style="267" customWidth="1"/>
    <col min="11267" max="11275" width="10.42578125" style="267" customWidth="1"/>
    <col min="11276" max="11276" width="9.140625" style="267"/>
    <col min="11277" max="11277" width="11" style="267" customWidth="1"/>
    <col min="11278" max="11286" width="9.140625" style="267"/>
    <col min="11287" max="11287" width="11.140625" style="267" customWidth="1"/>
    <col min="11288" max="11296" width="9.140625" style="267"/>
    <col min="11297" max="11297" width="10.28515625" style="267" customWidth="1"/>
    <col min="11298" max="11299" width="9.140625" style="267"/>
    <col min="11300" max="11300" width="14.28515625" style="267" customWidth="1"/>
    <col min="11301" max="11301" width="9.140625" style="267"/>
    <col min="11302" max="11302" width="11.85546875" style="267" customWidth="1"/>
    <col min="11303" max="11303" width="10.5703125" style="267" customWidth="1"/>
    <col min="11304" max="11521" width="9.140625" style="267"/>
    <col min="11522" max="11522" width="14.7109375" style="267" customWidth="1"/>
    <col min="11523" max="11531" width="10.42578125" style="267" customWidth="1"/>
    <col min="11532" max="11532" width="9.140625" style="267"/>
    <col min="11533" max="11533" width="11" style="267" customWidth="1"/>
    <col min="11534" max="11542" width="9.140625" style="267"/>
    <col min="11543" max="11543" width="11.140625" style="267" customWidth="1"/>
    <col min="11544" max="11552" width="9.140625" style="267"/>
    <col min="11553" max="11553" width="10.28515625" style="267" customWidth="1"/>
    <col min="11554" max="11555" width="9.140625" style="267"/>
    <col min="11556" max="11556" width="14.28515625" style="267" customWidth="1"/>
    <col min="11557" max="11557" width="9.140625" style="267"/>
    <col min="11558" max="11558" width="11.85546875" style="267" customWidth="1"/>
    <col min="11559" max="11559" width="10.5703125" style="267" customWidth="1"/>
    <col min="11560" max="11777" width="9.140625" style="267"/>
    <col min="11778" max="11778" width="14.7109375" style="267" customWidth="1"/>
    <col min="11779" max="11787" width="10.42578125" style="267" customWidth="1"/>
    <col min="11788" max="11788" width="9.140625" style="267"/>
    <col min="11789" max="11789" width="11" style="267" customWidth="1"/>
    <col min="11790" max="11798" width="9.140625" style="267"/>
    <col min="11799" max="11799" width="11.140625" style="267" customWidth="1"/>
    <col min="11800" max="11808" width="9.140625" style="267"/>
    <col min="11809" max="11809" width="10.28515625" style="267" customWidth="1"/>
    <col min="11810" max="11811" width="9.140625" style="267"/>
    <col min="11812" max="11812" width="14.28515625" style="267" customWidth="1"/>
    <col min="11813" max="11813" width="9.140625" style="267"/>
    <col min="11814" max="11814" width="11.85546875" style="267" customWidth="1"/>
    <col min="11815" max="11815" width="10.5703125" style="267" customWidth="1"/>
    <col min="11816" max="12033" width="9.140625" style="267"/>
    <col min="12034" max="12034" width="14.7109375" style="267" customWidth="1"/>
    <col min="12035" max="12043" width="10.42578125" style="267" customWidth="1"/>
    <col min="12044" max="12044" width="9.140625" style="267"/>
    <col min="12045" max="12045" width="11" style="267" customWidth="1"/>
    <col min="12046" max="12054" width="9.140625" style="267"/>
    <col min="12055" max="12055" width="11.140625" style="267" customWidth="1"/>
    <col min="12056" max="12064" width="9.140625" style="267"/>
    <col min="12065" max="12065" width="10.28515625" style="267" customWidth="1"/>
    <col min="12066" max="12067" width="9.140625" style="267"/>
    <col min="12068" max="12068" width="14.28515625" style="267" customWidth="1"/>
    <col min="12069" max="12069" width="9.140625" style="267"/>
    <col min="12070" max="12070" width="11.85546875" style="267" customWidth="1"/>
    <col min="12071" max="12071" width="10.5703125" style="267" customWidth="1"/>
    <col min="12072" max="12289" width="9.140625" style="267"/>
    <col min="12290" max="12290" width="14.7109375" style="267" customWidth="1"/>
    <col min="12291" max="12299" width="10.42578125" style="267" customWidth="1"/>
    <col min="12300" max="12300" width="9.140625" style="267"/>
    <col min="12301" max="12301" width="11" style="267" customWidth="1"/>
    <col min="12302" max="12310" width="9.140625" style="267"/>
    <col min="12311" max="12311" width="11.140625" style="267" customWidth="1"/>
    <col min="12312" max="12320" width="9.140625" style="267"/>
    <col min="12321" max="12321" width="10.28515625" style="267" customWidth="1"/>
    <col min="12322" max="12323" width="9.140625" style="267"/>
    <col min="12324" max="12324" width="14.28515625" style="267" customWidth="1"/>
    <col min="12325" max="12325" width="9.140625" style="267"/>
    <col min="12326" max="12326" width="11.85546875" style="267" customWidth="1"/>
    <col min="12327" max="12327" width="10.5703125" style="267" customWidth="1"/>
    <col min="12328" max="12545" width="9.140625" style="267"/>
    <col min="12546" max="12546" width="14.7109375" style="267" customWidth="1"/>
    <col min="12547" max="12555" width="10.42578125" style="267" customWidth="1"/>
    <col min="12556" max="12556" width="9.140625" style="267"/>
    <col min="12557" max="12557" width="11" style="267" customWidth="1"/>
    <col min="12558" max="12566" width="9.140625" style="267"/>
    <col min="12567" max="12567" width="11.140625" style="267" customWidth="1"/>
    <col min="12568" max="12576" width="9.140625" style="267"/>
    <col min="12577" max="12577" width="10.28515625" style="267" customWidth="1"/>
    <col min="12578" max="12579" width="9.140625" style="267"/>
    <col min="12580" max="12580" width="14.28515625" style="267" customWidth="1"/>
    <col min="12581" max="12581" width="9.140625" style="267"/>
    <col min="12582" max="12582" width="11.85546875" style="267" customWidth="1"/>
    <col min="12583" max="12583" width="10.5703125" style="267" customWidth="1"/>
    <col min="12584" max="12801" width="9.140625" style="267"/>
    <col min="12802" max="12802" width="14.7109375" style="267" customWidth="1"/>
    <col min="12803" max="12811" width="10.42578125" style="267" customWidth="1"/>
    <col min="12812" max="12812" width="9.140625" style="267"/>
    <col min="12813" max="12813" width="11" style="267" customWidth="1"/>
    <col min="12814" max="12822" width="9.140625" style="267"/>
    <col min="12823" max="12823" width="11.140625" style="267" customWidth="1"/>
    <col min="12824" max="12832" width="9.140625" style="267"/>
    <col min="12833" max="12833" width="10.28515625" style="267" customWidth="1"/>
    <col min="12834" max="12835" width="9.140625" style="267"/>
    <col min="12836" max="12836" width="14.28515625" style="267" customWidth="1"/>
    <col min="12837" max="12837" width="9.140625" style="267"/>
    <col min="12838" max="12838" width="11.85546875" style="267" customWidth="1"/>
    <col min="12839" max="12839" width="10.5703125" style="267" customWidth="1"/>
    <col min="12840" max="13057" width="9.140625" style="267"/>
    <col min="13058" max="13058" width="14.7109375" style="267" customWidth="1"/>
    <col min="13059" max="13067" width="10.42578125" style="267" customWidth="1"/>
    <col min="13068" max="13068" width="9.140625" style="267"/>
    <col min="13069" max="13069" width="11" style="267" customWidth="1"/>
    <col min="13070" max="13078" width="9.140625" style="267"/>
    <col min="13079" max="13079" width="11.140625" style="267" customWidth="1"/>
    <col min="13080" max="13088" width="9.140625" style="267"/>
    <col min="13089" max="13089" width="10.28515625" style="267" customWidth="1"/>
    <col min="13090" max="13091" width="9.140625" style="267"/>
    <col min="13092" max="13092" width="14.28515625" style="267" customWidth="1"/>
    <col min="13093" max="13093" width="9.140625" style="267"/>
    <col min="13094" max="13094" width="11.85546875" style="267" customWidth="1"/>
    <col min="13095" max="13095" width="10.5703125" style="267" customWidth="1"/>
    <col min="13096" max="13313" width="9.140625" style="267"/>
    <col min="13314" max="13314" width="14.7109375" style="267" customWidth="1"/>
    <col min="13315" max="13323" width="10.42578125" style="267" customWidth="1"/>
    <col min="13324" max="13324" width="9.140625" style="267"/>
    <col min="13325" max="13325" width="11" style="267" customWidth="1"/>
    <col min="13326" max="13334" width="9.140625" style="267"/>
    <col min="13335" max="13335" width="11.140625" style="267" customWidth="1"/>
    <col min="13336" max="13344" width="9.140625" style="267"/>
    <col min="13345" max="13345" width="10.28515625" style="267" customWidth="1"/>
    <col min="13346" max="13347" width="9.140625" style="267"/>
    <col min="13348" max="13348" width="14.28515625" style="267" customWidth="1"/>
    <col min="13349" max="13349" width="9.140625" style="267"/>
    <col min="13350" max="13350" width="11.85546875" style="267" customWidth="1"/>
    <col min="13351" max="13351" width="10.5703125" style="267" customWidth="1"/>
    <col min="13352" max="13569" width="9.140625" style="267"/>
    <col min="13570" max="13570" width="14.7109375" style="267" customWidth="1"/>
    <col min="13571" max="13579" width="10.42578125" style="267" customWidth="1"/>
    <col min="13580" max="13580" width="9.140625" style="267"/>
    <col min="13581" max="13581" width="11" style="267" customWidth="1"/>
    <col min="13582" max="13590" width="9.140625" style="267"/>
    <col min="13591" max="13591" width="11.140625" style="267" customWidth="1"/>
    <col min="13592" max="13600" width="9.140625" style="267"/>
    <col min="13601" max="13601" width="10.28515625" style="267" customWidth="1"/>
    <col min="13602" max="13603" width="9.140625" style="267"/>
    <col min="13604" max="13604" width="14.28515625" style="267" customWidth="1"/>
    <col min="13605" max="13605" width="9.140625" style="267"/>
    <col min="13606" max="13606" width="11.85546875" style="267" customWidth="1"/>
    <col min="13607" max="13607" width="10.5703125" style="267" customWidth="1"/>
    <col min="13608" max="13825" width="9.140625" style="267"/>
    <col min="13826" max="13826" width="14.7109375" style="267" customWidth="1"/>
    <col min="13827" max="13835" width="10.42578125" style="267" customWidth="1"/>
    <col min="13836" max="13836" width="9.140625" style="267"/>
    <col min="13837" max="13837" width="11" style="267" customWidth="1"/>
    <col min="13838" max="13846" width="9.140625" style="267"/>
    <col min="13847" max="13847" width="11.140625" style="267" customWidth="1"/>
    <col min="13848" max="13856" width="9.140625" style="267"/>
    <col min="13857" max="13857" width="10.28515625" style="267" customWidth="1"/>
    <col min="13858" max="13859" width="9.140625" style="267"/>
    <col min="13860" max="13860" width="14.28515625" style="267" customWidth="1"/>
    <col min="13861" max="13861" width="9.140625" style="267"/>
    <col min="13862" max="13862" width="11.85546875" style="267" customWidth="1"/>
    <col min="13863" max="13863" width="10.5703125" style="267" customWidth="1"/>
    <col min="13864" max="14081" width="9.140625" style="267"/>
    <col min="14082" max="14082" width="14.7109375" style="267" customWidth="1"/>
    <col min="14083" max="14091" width="10.42578125" style="267" customWidth="1"/>
    <col min="14092" max="14092" width="9.140625" style="267"/>
    <col min="14093" max="14093" width="11" style="267" customWidth="1"/>
    <col min="14094" max="14102" width="9.140625" style="267"/>
    <col min="14103" max="14103" width="11.140625" style="267" customWidth="1"/>
    <col min="14104" max="14112" width="9.140625" style="267"/>
    <col min="14113" max="14113" width="10.28515625" style="267" customWidth="1"/>
    <col min="14114" max="14115" width="9.140625" style="267"/>
    <col min="14116" max="14116" width="14.28515625" style="267" customWidth="1"/>
    <col min="14117" max="14117" width="9.140625" style="267"/>
    <col min="14118" max="14118" width="11.85546875" style="267" customWidth="1"/>
    <col min="14119" max="14119" width="10.5703125" style="267" customWidth="1"/>
    <col min="14120" max="14337" width="9.140625" style="267"/>
    <col min="14338" max="14338" width="14.7109375" style="267" customWidth="1"/>
    <col min="14339" max="14347" width="10.42578125" style="267" customWidth="1"/>
    <col min="14348" max="14348" width="9.140625" style="267"/>
    <col min="14349" max="14349" width="11" style="267" customWidth="1"/>
    <col min="14350" max="14358" width="9.140625" style="267"/>
    <col min="14359" max="14359" width="11.140625" style="267" customWidth="1"/>
    <col min="14360" max="14368" width="9.140625" style="267"/>
    <col min="14369" max="14369" width="10.28515625" style="267" customWidth="1"/>
    <col min="14370" max="14371" width="9.140625" style="267"/>
    <col min="14372" max="14372" width="14.28515625" style="267" customWidth="1"/>
    <col min="14373" max="14373" width="9.140625" style="267"/>
    <col min="14374" max="14374" width="11.85546875" style="267" customWidth="1"/>
    <col min="14375" max="14375" width="10.5703125" style="267" customWidth="1"/>
    <col min="14376" max="14593" width="9.140625" style="267"/>
    <col min="14594" max="14594" width="14.7109375" style="267" customWidth="1"/>
    <col min="14595" max="14603" width="10.42578125" style="267" customWidth="1"/>
    <col min="14604" max="14604" width="9.140625" style="267"/>
    <col min="14605" max="14605" width="11" style="267" customWidth="1"/>
    <col min="14606" max="14614" width="9.140625" style="267"/>
    <col min="14615" max="14615" width="11.140625" style="267" customWidth="1"/>
    <col min="14616" max="14624" width="9.140625" style="267"/>
    <col min="14625" max="14625" width="10.28515625" style="267" customWidth="1"/>
    <col min="14626" max="14627" width="9.140625" style="267"/>
    <col min="14628" max="14628" width="14.28515625" style="267" customWidth="1"/>
    <col min="14629" max="14629" width="9.140625" style="267"/>
    <col min="14630" max="14630" width="11.85546875" style="267" customWidth="1"/>
    <col min="14631" max="14631" width="10.5703125" style="267" customWidth="1"/>
    <col min="14632" max="14849" width="9.140625" style="267"/>
    <col min="14850" max="14850" width="14.7109375" style="267" customWidth="1"/>
    <col min="14851" max="14859" width="10.42578125" style="267" customWidth="1"/>
    <col min="14860" max="14860" width="9.140625" style="267"/>
    <col min="14861" max="14861" width="11" style="267" customWidth="1"/>
    <col min="14862" max="14870" width="9.140625" style="267"/>
    <col min="14871" max="14871" width="11.140625" style="267" customWidth="1"/>
    <col min="14872" max="14880" width="9.140625" style="267"/>
    <col min="14881" max="14881" width="10.28515625" style="267" customWidth="1"/>
    <col min="14882" max="14883" width="9.140625" style="267"/>
    <col min="14884" max="14884" width="14.28515625" style="267" customWidth="1"/>
    <col min="14885" max="14885" width="9.140625" style="267"/>
    <col min="14886" max="14886" width="11.85546875" style="267" customWidth="1"/>
    <col min="14887" max="14887" width="10.5703125" style="267" customWidth="1"/>
    <col min="14888" max="15105" width="9.140625" style="267"/>
    <col min="15106" max="15106" width="14.7109375" style="267" customWidth="1"/>
    <col min="15107" max="15115" width="10.42578125" style="267" customWidth="1"/>
    <col min="15116" max="15116" width="9.140625" style="267"/>
    <col min="15117" max="15117" width="11" style="267" customWidth="1"/>
    <col min="15118" max="15126" width="9.140625" style="267"/>
    <col min="15127" max="15127" width="11.140625" style="267" customWidth="1"/>
    <col min="15128" max="15136" width="9.140625" style="267"/>
    <col min="15137" max="15137" width="10.28515625" style="267" customWidth="1"/>
    <col min="15138" max="15139" width="9.140625" style="267"/>
    <col min="15140" max="15140" width="14.28515625" style="267" customWidth="1"/>
    <col min="15141" max="15141" width="9.140625" style="267"/>
    <col min="15142" max="15142" width="11.85546875" style="267" customWidth="1"/>
    <col min="15143" max="15143" width="10.5703125" style="267" customWidth="1"/>
    <col min="15144" max="15361" width="9.140625" style="267"/>
    <col min="15362" max="15362" width="14.7109375" style="267" customWidth="1"/>
    <col min="15363" max="15371" width="10.42578125" style="267" customWidth="1"/>
    <col min="15372" max="15372" width="9.140625" style="267"/>
    <col min="15373" max="15373" width="11" style="267" customWidth="1"/>
    <col min="15374" max="15382" width="9.140625" style="267"/>
    <col min="15383" max="15383" width="11.140625" style="267" customWidth="1"/>
    <col min="15384" max="15392" width="9.140625" style="267"/>
    <col min="15393" max="15393" width="10.28515625" style="267" customWidth="1"/>
    <col min="15394" max="15395" width="9.140625" style="267"/>
    <col min="15396" max="15396" width="14.28515625" style="267" customWidth="1"/>
    <col min="15397" max="15397" width="9.140625" style="267"/>
    <col min="15398" max="15398" width="11.85546875" style="267" customWidth="1"/>
    <col min="15399" max="15399" width="10.5703125" style="267" customWidth="1"/>
    <col min="15400" max="15617" width="9.140625" style="267"/>
    <col min="15618" max="15618" width="14.7109375" style="267" customWidth="1"/>
    <col min="15619" max="15627" width="10.42578125" style="267" customWidth="1"/>
    <col min="15628" max="15628" width="9.140625" style="267"/>
    <col min="15629" max="15629" width="11" style="267" customWidth="1"/>
    <col min="15630" max="15638" width="9.140625" style="267"/>
    <col min="15639" max="15639" width="11.140625" style="267" customWidth="1"/>
    <col min="15640" max="15648" width="9.140625" style="267"/>
    <col min="15649" max="15649" width="10.28515625" style="267" customWidth="1"/>
    <col min="15650" max="15651" width="9.140625" style="267"/>
    <col min="15652" max="15652" width="14.28515625" style="267" customWidth="1"/>
    <col min="15653" max="15653" width="9.140625" style="267"/>
    <col min="15654" max="15654" width="11.85546875" style="267" customWidth="1"/>
    <col min="15655" max="15655" width="10.5703125" style="267" customWidth="1"/>
    <col min="15656" max="15873" width="9.140625" style="267"/>
    <col min="15874" max="15874" width="14.7109375" style="267" customWidth="1"/>
    <col min="15875" max="15883" width="10.42578125" style="267" customWidth="1"/>
    <col min="15884" max="15884" width="9.140625" style="267"/>
    <col min="15885" max="15885" width="11" style="267" customWidth="1"/>
    <col min="15886" max="15894" width="9.140625" style="267"/>
    <col min="15895" max="15895" width="11.140625" style="267" customWidth="1"/>
    <col min="15896" max="15904" width="9.140625" style="267"/>
    <col min="15905" max="15905" width="10.28515625" style="267" customWidth="1"/>
    <col min="15906" max="15907" width="9.140625" style="267"/>
    <col min="15908" max="15908" width="14.28515625" style="267" customWidth="1"/>
    <col min="15909" max="15909" width="9.140625" style="267"/>
    <col min="15910" max="15910" width="11.85546875" style="267" customWidth="1"/>
    <col min="15911" max="15911" width="10.5703125" style="267" customWidth="1"/>
    <col min="15912" max="16129" width="9.140625" style="267"/>
    <col min="16130" max="16130" width="14.7109375" style="267" customWidth="1"/>
    <col min="16131" max="16139" width="10.42578125" style="267" customWidth="1"/>
    <col min="16140" max="16140" width="9.140625" style="267"/>
    <col min="16141" max="16141" width="11" style="267" customWidth="1"/>
    <col min="16142" max="16150" width="9.140625" style="267"/>
    <col min="16151" max="16151" width="11.140625" style="267" customWidth="1"/>
    <col min="16152" max="16160" width="9.140625" style="267"/>
    <col min="16161" max="16161" width="10.28515625" style="267" customWidth="1"/>
    <col min="16162" max="16163" width="9.140625" style="267"/>
    <col min="16164" max="16164" width="14.28515625" style="267" customWidth="1"/>
    <col min="16165" max="16165" width="9.140625" style="267"/>
    <col min="16166" max="16166" width="11.85546875" style="267" customWidth="1"/>
    <col min="16167" max="16167" width="10.5703125" style="267" customWidth="1"/>
    <col min="16168" max="16384" width="9.140625" style="267"/>
  </cols>
  <sheetData>
    <row r="1" spans="1:31" ht="15.75">
      <c r="A1" s="266"/>
      <c r="Q1" s="268" t="s">
        <v>220</v>
      </c>
    </row>
    <row r="2" spans="1:31" ht="15.75">
      <c r="A2" s="266"/>
      <c r="Q2" s="269"/>
    </row>
    <row r="3" spans="1:31" ht="33" customHeight="1">
      <c r="F3" s="459" t="s">
        <v>221</v>
      </c>
      <c r="G3" s="459"/>
      <c r="H3" s="459"/>
      <c r="I3" s="459"/>
      <c r="J3" s="459"/>
      <c r="K3" s="459"/>
      <c r="L3" s="459"/>
      <c r="M3" s="459"/>
    </row>
    <row r="4" spans="1:31" ht="25.5">
      <c r="E4" s="270" t="s">
        <v>222</v>
      </c>
      <c r="F4" s="271">
        <v>5</v>
      </c>
      <c r="G4" s="271">
        <v>6</v>
      </c>
      <c r="H4" s="271">
        <v>7</v>
      </c>
      <c r="I4" s="271">
        <v>8</v>
      </c>
      <c r="J4" s="271">
        <v>9</v>
      </c>
      <c r="K4" s="271">
        <v>10</v>
      </c>
      <c r="L4" s="272">
        <v>15</v>
      </c>
      <c r="M4" s="272">
        <v>20</v>
      </c>
      <c r="N4" s="272">
        <v>25</v>
      </c>
      <c r="O4" s="272">
        <v>30</v>
      </c>
      <c r="W4" s="273"/>
      <c r="X4" s="273"/>
      <c r="Y4" s="273"/>
      <c r="Z4" s="273"/>
      <c r="AA4" s="273"/>
      <c r="AB4" s="273"/>
      <c r="AC4" s="273"/>
      <c r="AD4" s="273"/>
      <c r="AE4" s="273"/>
    </row>
    <row r="5" spans="1:31">
      <c r="E5" s="274">
        <v>2012</v>
      </c>
      <c r="F5" s="302">
        <v>69.308999999999997</v>
      </c>
      <c r="G5" s="302">
        <v>71.013800000000003</v>
      </c>
      <c r="H5" s="302">
        <v>72.593699999999998</v>
      </c>
      <c r="I5" s="302">
        <v>74.085999999999999</v>
      </c>
      <c r="J5" s="302">
        <v>75.512200000000007</v>
      </c>
      <c r="K5" s="302">
        <v>76.887500000000003</v>
      </c>
      <c r="L5" s="302">
        <v>83.528000000000006</v>
      </c>
      <c r="M5" s="302">
        <v>89.559399999999997</v>
      </c>
      <c r="N5" s="302">
        <v>92.742677125958423</v>
      </c>
      <c r="O5" s="302">
        <v>92.742677125958423</v>
      </c>
      <c r="W5" s="273"/>
      <c r="X5" s="273"/>
      <c r="Y5" s="273"/>
      <c r="Z5" s="273"/>
      <c r="AA5" s="273"/>
      <c r="AB5" s="273"/>
      <c r="AC5" s="273"/>
      <c r="AD5" s="273"/>
      <c r="AE5" s="273"/>
    </row>
    <row r="6" spans="1:31">
      <c r="E6" s="271">
        <v>2013</v>
      </c>
      <c r="F6" s="303">
        <v>74.064999999999998</v>
      </c>
      <c r="G6" s="303">
        <v>75.551299999999998</v>
      </c>
      <c r="H6" s="303">
        <v>76.981700000000004</v>
      </c>
      <c r="I6" s="303">
        <v>78.368499999999997</v>
      </c>
      <c r="J6" s="303">
        <v>79.721199999999996</v>
      </c>
      <c r="K6" s="303">
        <v>81.043300000000002</v>
      </c>
      <c r="L6" s="303">
        <v>87.755700000000004</v>
      </c>
      <c r="M6" s="303">
        <v>93.757900000000006</v>
      </c>
      <c r="N6" s="303">
        <v>96.95721584075261</v>
      </c>
      <c r="O6" s="303">
        <v>96.95721584075261</v>
      </c>
      <c r="W6" s="273"/>
      <c r="X6" s="273"/>
      <c r="Y6" s="273"/>
      <c r="Z6" s="273"/>
      <c r="AA6" s="273"/>
      <c r="AB6" s="273"/>
      <c r="AC6" s="273"/>
      <c r="AD6" s="273"/>
      <c r="AE6" s="273"/>
    </row>
    <row r="7" spans="1:31">
      <c r="E7" s="271">
        <v>2014</v>
      </c>
      <c r="F7" s="303">
        <v>77.631900000000002</v>
      </c>
      <c r="G7" s="303">
        <v>79.072100000000006</v>
      </c>
      <c r="H7" s="303">
        <v>80.476799999999997</v>
      </c>
      <c r="I7" s="303">
        <v>81.853899999999996</v>
      </c>
      <c r="J7" s="303">
        <v>83.205100000000002</v>
      </c>
      <c r="K7" s="303">
        <v>84.537700000000001</v>
      </c>
      <c r="L7" s="303">
        <v>91.503500000000003</v>
      </c>
      <c r="M7" s="303">
        <v>97.553600000000003</v>
      </c>
      <c r="N7" s="303">
        <v>100.80826801842034</v>
      </c>
      <c r="O7" s="303">
        <v>100.80826801842034</v>
      </c>
      <c r="W7" s="273"/>
      <c r="X7" s="273"/>
      <c r="Y7" s="273"/>
      <c r="Z7" s="273"/>
      <c r="AA7" s="273"/>
      <c r="AB7" s="273"/>
      <c r="AC7" s="273"/>
      <c r="AD7" s="273"/>
      <c r="AE7" s="273"/>
    </row>
    <row r="8" spans="1:31">
      <c r="E8" s="271">
        <v>2015</v>
      </c>
      <c r="F8" s="303">
        <v>80.959100000000007</v>
      </c>
      <c r="G8" s="303">
        <v>82.393900000000002</v>
      </c>
      <c r="H8" s="303">
        <v>83.806100000000001</v>
      </c>
      <c r="I8" s="303">
        <v>85.195700000000002</v>
      </c>
      <c r="J8" s="303">
        <v>86.570099999999996</v>
      </c>
      <c r="K8" s="303">
        <v>88.039000000000001</v>
      </c>
      <c r="L8" s="303">
        <v>95.194000000000003</v>
      </c>
      <c r="M8" s="303">
        <v>101.31789999999999</v>
      </c>
      <c r="N8" s="303">
        <v>104.63334501184751</v>
      </c>
      <c r="O8" s="303">
        <v>104.63334501184751</v>
      </c>
      <c r="W8" s="273"/>
      <c r="X8" s="273"/>
      <c r="Y8" s="273"/>
      <c r="Z8" s="273"/>
      <c r="AA8" s="273"/>
      <c r="AB8" s="273"/>
      <c r="AC8" s="273"/>
      <c r="AD8" s="273"/>
      <c r="AE8" s="273"/>
    </row>
    <row r="9" spans="1:31">
      <c r="E9" s="271">
        <v>2016</v>
      </c>
      <c r="F9" s="303">
        <v>84.141199999999998</v>
      </c>
      <c r="G9" s="303">
        <v>85.604500000000002</v>
      </c>
      <c r="H9" s="303">
        <v>87.045299999999997</v>
      </c>
      <c r="I9" s="303">
        <v>88.472099999999998</v>
      </c>
      <c r="J9" s="303">
        <v>90.011499999999998</v>
      </c>
      <c r="K9" s="303">
        <v>91.561999999999998</v>
      </c>
      <c r="L9" s="303">
        <v>98.832099999999997</v>
      </c>
      <c r="M9" s="303">
        <v>105.0908</v>
      </c>
      <c r="N9" s="303">
        <v>108.47354006705888</v>
      </c>
      <c r="O9" s="303">
        <v>108.47354006705888</v>
      </c>
      <c r="W9" s="273"/>
      <c r="X9" s="273"/>
      <c r="Y9" s="273"/>
      <c r="Z9" s="273"/>
      <c r="AA9" s="273"/>
      <c r="AB9" s="273"/>
      <c r="AC9" s="273"/>
      <c r="AD9" s="273"/>
      <c r="AE9" s="273"/>
    </row>
    <row r="10" spans="1:31">
      <c r="E10" s="271">
        <v>2017</v>
      </c>
      <c r="F10" s="303">
        <v>87.038600000000002</v>
      </c>
      <c r="G10" s="303">
        <v>88.530699999999996</v>
      </c>
      <c r="H10" s="303">
        <v>90.010099999999994</v>
      </c>
      <c r="I10" s="303">
        <v>91.624799999999993</v>
      </c>
      <c r="J10" s="303">
        <v>93.251499999999993</v>
      </c>
      <c r="K10" s="303">
        <v>94.876999999999995</v>
      </c>
      <c r="L10" s="303">
        <v>102.22199999999999</v>
      </c>
      <c r="M10" s="303">
        <v>108.58920000000001</v>
      </c>
      <c r="N10" s="303">
        <v>112.05306347105754</v>
      </c>
      <c r="O10" s="303">
        <v>112.05306347105754</v>
      </c>
      <c r="W10" s="273"/>
      <c r="X10" s="273"/>
      <c r="Y10" s="273"/>
      <c r="Z10" s="273"/>
      <c r="AA10" s="273"/>
      <c r="AB10" s="273"/>
      <c r="AC10" s="273"/>
      <c r="AD10" s="273"/>
      <c r="AE10" s="273"/>
    </row>
    <row r="11" spans="1:31">
      <c r="E11" s="271">
        <v>2018</v>
      </c>
      <c r="F11" s="302">
        <v>89.995000000000005</v>
      </c>
      <c r="G11" s="302">
        <v>91.530500000000004</v>
      </c>
      <c r="H11" s="302">
        <v>93.229900000000001</v>
      </c>
      <c r="I11" s="302">
        <v>94.941000000000003</v>
      </c>
      <c r="J11" s="302">
        <v>96.648899999999998</v>
      </c>
      <c r="K11" s="302">
        <v>98.310400000000001</v>
      </c>
      <c r="L11" s="302">
        <v>105.6957</v>
      </c>
      <c r="M11" s="302">
        <v>112.17749999999999</v>
      </c>
      <c r="N11" s="302">
        <v>115.71921212344627</v>
      </c>
      <c r="O11" s="302">
        <v>115.71921212344627</v>
      </c>
      <c r="W11" s="273"/>
      <c r="X11" s="273"/>
      <c r="Y11" s="273"/>
      <c r="Z11" s="273"/>
      <c r="AA11" s="273"/>
      <c r="AB11" s="273"/>
      <c r="AC11" s="273"/>
      <c r="AD11" s="273"/>
      <c r="AE11" s="273"/>
    </row>
    <row r="12" spans="1:31">
      <c r="E12" s="271">
        <v>2019</v>
      </c>
      <c r="F12" s="303">
        <v>93.035799999999995</v>
      </c>
      <c r="G12" s="303">
        <v>94.833200000000005</v>
      </c>
      <c r="H12" s="303">
        <v>96.638300000000001</v>
      </c>
      <c r="I12" s="303">
        <v>98.436000000000007</v>
      </c>
      <c r="J12" s="303">
        <v>100.178</v>
      </c>
      <c r="K12" s="303">
        <v>101.85209999999999</v>
      </c>
      <c r="L12" s="303">
        <v>109.27200000000001</v>
      </c>
      <c r="M12" s="303">
        <v>115.8626</v>
      </c>
      <c r="N12" s="303">
        <v>119.45211510718313</v>
      </c>
      <c r="O12" s="303">
        <v>119.45211510718313</v>
      </c>
      <c r="W12" s="273"/>
      <c r="X12" s="273"/>
      <c r="Y12" s="273"/>
      <c r="Z12" s="273"/>
      <c r="AA12" s="273"/>
      <c r="AB12" s="273"/>
      <c r="AC12" s="273"/>
      <c r="AD12" s="273"/>
      <c r="AE12" s="273"/>
    </row>
    <row r="13" spans="1:31">
      <c r="E13" s="271">
        <v>2020</v>
      </c>
      <c r="F13" s="303">
        <v>96.441900000000004</v>
      </c>
      <c r="G13" s="303">
        <v>98.353800000000007</v>
      </c>
      <c r="H13" s="303">
        <v>100.2497</v>
      </c>
      <c r="I13" s="303">
        <v>102.0766</v>
      </c>
      <c r="J13" s="303">
        <v>103.8244</v>
      </c>
      <c r="K13" s="303">
        <v>105.495</v>
      </c>
      <c r="L13" s="303">
        <v>112.958</v>
      </c>
      <c r="M13" s="303">
        <v>119.64700000000001</v>
      </c>
      <c r="N13" s="303">
        <v>123.25187427356732</v>
      </c>
      <c r="O13" s="303">
        <v>123.25187427356732</v>
      </c>
      <c r="W13" s="273"/>
      <c r="X13" s="273"/>
      <c r="Y13" s="273"/>
      <c r="Z13" s="273"/>
      <c r="AA13" s="273"/>
      <c r="AB13" s="273"/>
      <c r="AC13" s="273"/>
      <c r="AD13" s="273"/>
      <c r="AE13" s="273"/>
    </row>
    <row r="14" spans="1:31">
      <c r="E14" s="271">
        <v>2021</v>
      </c>
      <c r="F14" s="303">
        <v>100.1049</v>
      </c>
      <c r="G14" s="303">
        <v>102.10769999999999</v>
      </c>
      <c r="H14" s="303">
        <v>104.0224</v>
      </c>
      <c r="I14" s="303">
        <v>105.8438</v>
      </c>
      <c r="J14" s="303">
        <v>107.578</v>
      </c>
      <c r="K14" s="303">
        <v>109.1593</v>
      </c>
      <c r="L14" s="303">
        <v>116.749</v>
      </c>
      <c r="M14" s="303">
        <v>123.53230000000001</v>
      </c>
      <c r="N14" s="303">
        <v>127.11788733225096</v>
      </c>
      <c r="O14" s="303">
        <v>127.11788733225096</v>
      </c>
      <c r="W14" s="273"/>
      <c r="X14" s="273"/>
      <c r="Y14" s="273"/>
      <c r="Z14" s="273"/>
      <c r="AA14" s="273"/>
      <c r="AB14" s="273"/>
      <c r="AC14" s="273"/>
      <c r="AD14" s="273"/>
      <c r="AE14" s="273"/>
    </row>
    <row r="15" spans="1:31">
      <c r="E15" s="271">
        <v>2022</v>
      </c>
      <c r="F15" s="303">
        <v>104.03570000000001</v>
      </c>
      <c r="G15" s="303">
        <v>106.03740000000001</v>
      </c>
      <c r="H15" s="303">
        <v>107.92829999999999</v>
      </c>
      <c r="I15" s="303">
        <v>109.7209</v>
      </c>
      <c r="J15" s="303">
        <v>111.3421</v>
      </c>
      <c r="K15" s="303">
        <v>112.9858</v>
      </c>
      <c r="L15" s="303">
        <v>120.6648</v>
      </c>
      <c r="M15" s="303">
        <v>127.5179</v>
      </c>
      <c r="N15" s="303">
        <v>131.04776672244515</v>
      </c>
      <c r="O15" s="303">
        <v>131.04776672244515</v>
      </c>
      <c r="W15" s="273"/>
      <c r="X15" s="273"/>
      <c r="Y15" s="273"/>
      <c r="Z15" s="273"/>
      <c r="AA15" s="273"/>
      <c r="AB15" s="273"/>
      <c r="AC15" s="273"/>
      <c r="AD15" s="273"/>
      <c r="AE15" s="273"/>
    </row>
    <row r="16" spans="1:31">
      <c r="E16" s="272">
        <v>2023</v>
      </c>
      <c r="F16" s="304">
        <v>108.1619</v>
      </c>
      <c r="G16" s="304">
        <v>110.1073</v>
      </c>
      <c r="H16" s="304">
        <v>111.94499999999999</v>
      </c>
      <c r="I16" s="304">
        <v>113.59180000000001</v>
      </c>
      <c r="J16" s="304">
        <v>115.27630000000001</v>
      </c>
      <c r="K16" s="304">
        <v>116.9091</v>
      </c>
      <c r="L16" s="304">
        <v>124.6829</v>
      </c>
      <c r="M16" s="304">
        <v>131.5985</v>
      </c>
      <c r="N16" s="304">
        <v>135.03394252156545</v>
      </c>
      <c r="O16" s="304">
        <v>135.03394252156545</v>
      </c>
      <c r="W16" s="273"/>
      <c r="X16" s="273"/>
      <c r="Y16" s="273"/>
      <c r="Z16" s="273"/>
      <c r="AA16" s="273"/>
      <c r="AB16" s="273"/>
      <c r="AC16" s="273"/>
      <c r="AD16" s="273"/>
      <c r="AE16" s="273"/>
    </row>
    <row r="17" spans="2:39" ht="15" customHeight="1">
      <c r="E17" s="276"/>
      <c r="F17" s="275"/>
      <c r="G17" s="275"/>
      <c r="H17" s="275"/>
      <c r="I17" s="275"/>
      <c r="J17" s="275"/>
      <c r="K17" s="275"/>
      <c r="L17" s="275"/>
      <c r="M17" s="275"/>
      <c r="N17" s="275"/>
      <c r="W17" s="273"/>
      <c r="X17" s="273"/>
      <c r="Y17" s="273"/>
      <c r="Z17" s="273"/>
      <c r="AA17" s="273"/>
      <c r="AB17" s="273"/>
      <c r="AC17" s="273"/>
      <c r="AD17" s="273"/>
      <c r="AE17" s="273"/>
    </row>
    <row r="18" spans="2:39" ht="15" customHeight="1">
      <c r="C18" s="277" t="s">
        <v>223</v>
      </c>
      <c r="D18" s="267">
        <f>YEAR('PROJECT INFORMATION'!D32)</f>
        <v>1900</v>
      </c>
      <c r="E18" s="276"/>
      <c r="F18" s="277" t="s">
        <v>224</v>
      </c>
      <c r="G18" s="278">
        <f>'PROJECT INFORMATION'!D33</f>
        <v>0</v>
      </c>
      <c r="H18" s="275"/>
      <c r="I18" s="279" t="s">
        <v>225</v>
      </c>
      <c r="J18" s="305">
        <f ca="1">IF(AND(D18&gt;1900,G18&gt;0),OFFSET($E$4,D18-2011,MATCH(G18,$F$4:$N$4,0)),0)</f>
        <v>0</v>
      </c>
      <c r="K18" s="275"/>
      <c r="L18" s="275"/>
      <c r="M18" s="275"/>
      <c r="N18" s="275"/>
      <c r="W18" s="273"/>
      <c r="X18" s="273"/>
      <c r="Y18" s="273"/>
      <c r="Z18" s="273"/>
      <c r="AA18" s="273"/>
      <c r="AB18" s="273"/>
      <c r="AC18" s="273"/>
      <c r="AD18" s="273"/>
      <c r="AE18" s="273"/>
    </row>
    <row r="20" spans="2:39">
      <c r="B20" s="280" t="s">
        <v>226</v>
      </c>
      <c r="C20" s="281"/>
      <c r="D20" s="282" t="s">
        <v>134</v>
      </c>
      <c r="E20" s="283"/>
      <c r="F20" s="283"/>
      <c r="G20" s="283"/>
      <c r="H20" s="284"/>
      <c r="I20" s="285" t="s">
        <v>138</v>
      </c>
      <c r="J20" s="283"/>
      <c r="K20" s="283"/>
      <c r="L20" s="283"/>
      <c r="M20" s="284"/>
      <c r="N20" s="285" t="s">
        <v>135</v>
      </c>
      <c r="O20" s="283"/>
      <c r="P20" s="283"/>
      <c r="Q20" s="283"/>
      <c r="R20" s="284"/>
      <c r="S20" s="285" t="s">
        <v>139</v>
      </c>
      <c r="T20" s="283"/>
      <c r="U20" s="283"/>
      <c r="V20" s="283"/>
      <c r="W20" s="284"/>
      <c r="X20" s="285" t="s">
        <v>136</v>
      </c>
      <c r="Y20" s="283"/>
      <c r="Z20" s="283"/>
      <c r="AA20" s="283"/>
      <c r="AB20" s="284"/>
      <c r="AC20" s="285" t="s">
        <v>140</v>
      </c>
      <c r="AD20" s="283"/>
      <c r="AE20" s="283"/>
      <c r="AF20" s="283"/>
      <c r="AG20" s="284"/>
      <c r="AH20" s="280"/>
      <c r="AI20" s="280"/>
      <c r="AJ20" s="280"/>
      <c r="AK20" s="280"/>
      <c r="AL20" s="336"/>
      <c r="AM20" s="336"/>
    </row>
    <row r="21" spans="2:39" ht="27" thickBot="1">
      <c r="B21" s="280"/>
      <c r="C21" s="286" t="s">
        <v>227</v>
      </c>
      <c r="D21" s="287" t="s">
        <v>228</v>
      </c>
      <c r="E21" s="288" t="s">
        <v>229</v>
      </c>
      <c r="F21" s="288" t="s">
        <v>230</v>
      </c>
      <c r="G21" s="288" t="s">
        <v>231</v>
      </c>
      <c r="H21" s="289" t="s">
        <v>232</v>
      </c>
      <c r="I21" s="287" t="s">
        <v>228</v>
      </c>
      <c r="J21" s="288" t="s">
        <v>229</v>
      </c>
      <c r="K21" s="288" t="s">
        <v>230</v>
      </c>
      <c r="L21" s="288" t="s">
        <v>233</v>
      </c>
      <c r="M21" s="289" t="s">
        <v>232</v>
      </c>
      <c r="N21" s="287" t="s">
        <v>228</v>
      </c>
      <c r="O21" s="288" t="s">
        <v>229</v>
      </c>
      <c r="P21" s="288" t="s">
        <v>230</v>
      </c>
      <c r="Q21" s="288" t="s">
        <v>233</v>
      </c>
      <c r="R21" s="289" t="s">
        <v>232</v>
      </c>
      <c r="S21" s="287" t="s">
        <v>228</v>
      </c>
      <c r="T21" s="288" t="s">
        <v>229</v>
      </c>
      <c r="U21" s="288" t="s">
        <v>230</v>
      </c>
      <c r="V21" s="288" t="s">
        <v>233</v>
      </c>
      <c r="W21" s="289" t="s">
        <v>232</v>
      </c>
      <c r="X21" s="287" t="s">
        <v>228</v>
      </c>
      <c r="Y21" s="288" t="s">
        <v>229</v>
      </c>
      <c r="Z21" s="288" t="s">
        <v>230</v>
      </c>
      <c r="AA21" s="288" t="s">
        <v>233</v>
      </c>
      <c r="AB21" s="289" t="s">
        <v>232</v>
      </c>
      <c r="AC21" s="287" t="s">
        <v>228</v>
      </c>
      <c r="AD21" s="288" t="s">
        <v>229</v>
      </c>
      <c r="AE21" s="288" t="s">
        <v>230</v>
      </c>
      <c r="AF21" s="288" t="s">
        <v>233</v>
      </c>
      <c r="AG21" s="289" t="s">
        <v>232</v>
      </c>
      <c r="AH21" s="286" t="s">
        <v>234</v>
      </c>
      <c r="AI21" s="286" t="s">
        <v>235</v>
      </c>
      <c r="AJ21" s="286" t="s">
        <v>236</v>
      </c>
      <c r="AK21" s="286" t="s">
        <v>237</v>
      </c>
      <c r="AL21" s="286" t="s">
        <v>238</v>
      </c>
      <c r="AM21" s="286" t="s">
        <v>239</v>
      </c>
    </row>
    <row r="22" spans="2:39">
      <c r="B22" s="280"/>
      <c r="C22" s="290">
        <v>1</v>
      </c>
      <c r="D22" s="308">
        <f>PRICING!K43</f>
        <v>0</v>
      </c>
      <c r="E22" s="309">
        <f ca="1">$J$18</f>
        <v>0</v>
      </c>
      <c r="F22" s="310">
        <v>2.5009999999999999</v>
      </c>
      <c r="G22" s="311">
        <f ca="1">F22*E22</f>
        <v>0</v>
      </c>
      <c r="H22" s="312">
        <f ca="1">G22*D22/1000</f>
        <v>0</v>
      </c>
      <c r="I22" s="313">
        <f>PRICING!O43</f>
        <v>0</v>
      </c>
      <c r="J22" s="309">
        <f ca="1">$J$18</f>
        <v>0</v>
      </c>
      <c r="K22" s="310">
        <v>1.089</v>
      </c>
      <c r="L22" s="311">
        <f ca="1">K22*J22</f>
        <v>0</v>
      </c>
      <c r="M22" s="312">
        <f ca="1">L22*I22/1000</f>
        <v>0</v>
      </c>
      <c r="N22" s="313">
        <f>PRICING!L43</f>
        <v>0</v>
      </c>
      <c r="O22" s="309">
        <f ca="1">$J$18</f>
        <v>0</v>
      </c>
      <c r="P22" s="310">
        <v>1.3420000000000001</v>
      </c>
      <c r="Q22" s="311">
        <f ca="1">P22*O22</f>
        <v>0</v>
      </c>
      <c r="R22" s="312">
        <f ca="1">Q22*N22/1000</f>
        <v>0</v>
      </c>
      <c r="S22" s="313">
        <f>PRICING!P43</f>
        <v>0</v>
      </c>
      <c r="T22" s="309">
        <f ca="1">$J$18</f>
        <v>0</v>
      </c>
      <c r="U22" s="310">
        <v>0.94699999999999995</v>
      </c>
      <c r="V22" s="311">
        <f ca="1">U22*T22</f>
        <v>0</v>
      </c>
      <c r="W22" s="312">
        <f ca="1">V22*S22/1000</f>
        <v>0</v>
      </c>
      <c r="X22" s="313">
        <f>PRICING!M43</f>
        <v>0</v>
      </c>
      <c r="Y22" s="309">
        <f ca="1">$J$18</f>
        <v>0</v>
      </c>
      <c r="Z22" s="310">
        <v>0.80100000000000005</v>
      </c>
      <c r="AA22" s="311">
        <f ca="1">Z22*Y22</f>
        <v>0</v>
      </c>
      <c r="AB22" s="312">
        <f ca="1">AA22*X22/1000</f>
        <v>0</v>
      </c>
      <c r="AC22" s="313">
        <f>PRICING!Q43</f>
        <v>0</v>
      </c>
      <c r="AD22" s="309">
        <f ca="1">$J$18</f>
        <v>0</v>
      </c>
      <c r="AE22" s="310">
        <v>0.67900000000000005</v>
      </c>
      <c r="AF22" s="311">
        <f ca="1">AE22*AD22</f>
        <v>0</v>
      </c>
      <c r="AG22" s="312">
        <f ca="1">AF22*AC22/1000</f>
        <v>0</v>
      </c>
      <c r="AH22" s="314">
        <f>SUM(AC22,X22,S22,N22,I22,D22)/1000</f>
        <v>0</v>
      </c>
      <c r="AI22" s="314">
        <f ca="1">SUM(AG22,AB22,W22,R22,M22,H22)/1000</f>
        <v>0</v>
      </c>
      <c r="AJ22" s="315">
        <f>IF(AH22=0,0,AI22*1000/AH22)</f>
        <v>0</v>
      </c>
      <c r="AK22" s="316">
        <v>1</v>
      </c>
      <c r="AL22" s="337">
        <f t="shared" ref="AL22:AL41" si="0">AH22/AK22</f>
        <v>0</v>
      </c>
      <c r="AM22" s="338">
        <f t="shared" ref="AM22:AM41" ca="1" si="1">AI22/AK22</f>
        <v>0</v>
      </c>
    </row>
    <row r="23" spans="2:39">
      <c r="B23" s="280"/>
      <c r="C23" s="290">
        <v>2</v>
      </c>
      <c r="D23" s="317">
        <f>PRICING!K44</f>
        <v>0</v>
      </c>
      <c r="E23" s="318">
        <f ca="1">E22</f>
        <v>0</v>
      </c>
      <c r="F23" s="319">
        <v>2.5009999999999999</v>
      </c>
      <c r="G23" s="320">
        <f t="shared" ref="G23:G41" ca="1" si="2">F23*E23</f>
        <v>0</v>
      </c>
      <c r="H23" s="321">
        <f t="shared" ref="H23:H41" ca="1" si="3">G23*D23/1000</f>
        <v>0</v>
      </c>
      <c r="I23" s="322">
        <f>PRICING!O44</f>
        <v>0</v>
      </c>
      <c r="J23" s="318">
        <f ca="1">J22</f>
        <v>0</v>
      </c>
      <c r="K23" s="319">
        <v>1.089</v>
      </c>
      <c r="L23" s="320">
        <f t="shared" ref="L23:L41" ca="1" si="4">K23*J23</f>
        <v>0</v>
      </c>
      <c r="M23" s="321">
        <f t="shared" ref="M23:M41" ca="1" si="5">L23*I23/1000</f>
        <v>0</v>
      </c>
      <c r="N23" s="322">
        <f>PRICING!L44</f>
        <v>0</v>
      </c>
      <c r="O23" s="318">
        <f ca="1">O22</f>
        <v>0</v>
      </c>
      <c r="P23" s="319">
        <v>1.3420000000000001</v>
      </c>
      <c r="Q23" s="320">
        <f t="shared" ref="Q23:Q41" ca="1" si="6">P23*O23</f>
        <v>0</v>
      </c>
      <c r="R23" s="321">
        <f t="shared" ref="R23:R41" ca="1" si="7">Q23*N23/1000</f>
        <v>0</v>
      </c>
      <c r="S23" s="322">
        <f>PRICING!P44</f>
        <v>0</v>
      </c>
      <c r="T23" s="318">
        <f ca="1">T22</f>
        <v>0</v>
      </c>
      <c r="U23" s="319">
        <v>0.94699999999999995</v>
      </c>
      <c r="V23" s="320">
        <f t="shared" ref="V23:V41" ca="1" si="8">U23*T23</f>
        <v>0</v>
      </c>
      <c r="W23" s="321">
        <f t="shared" ref="W23:W41" ca="1" si="9">V23*S23/1000</f>
        <v>0</v>
      </c>
      <c r="X23" s="322">
        <f>PRICING!M44</f>
        <v>0</v>
      </c>
      <c r="Y23" s="318">
        <f ca="1">Y22</f>
        <v>0</v>
      </c>
      <c r="Z23" s="319">
        <v>0.80100000000000005</v>
      </c>
      <c r="AA23" s="320">
        <f t="shared" ref="AA23:AA41" ca="1" si="10">Z23*Y23</f>
        <v>0</v>
      </c>
      <c r="AB23" s="321">
        <f t="shared" ref="AB23:AB41" ca="1" si="11">AA23*X23/1000</f>
        <v>0</v>
      </c>
      <c r="AC23" s="322">
        <f>PRICING!Q44</f>
        <v>0</v>
      </c>
      <c r="AD23" s="318">
        <f ca="1">AD22</f>
        <v>0</v>
      </c>
      <c r="AE23" s="319">
        <v>0.67900000000000005</v>
      </c>
      <c r="AF23" s="320">
        <f t="shared" ref="AF23:AF41" ca="1" si="12">AE23*AD23</f>
        <v>0</v>
      </c>
      <c r="AG23" s="321">
        <f t="shared" ref="AG23:AG41" ca="1" si="13">AF23*AC23/1000</f>
        <v>0</v>
      </c>
      <c r="AH23" s="323">
        <f t="shared" ref="AH23:AH41" si="14">SUM(AC23,X23,S23,N23,I23,D23)/1000</f>
        <v>0</v>
      </c>
      <c r="AI23" s="323">
        <f t="shared" ref="AI23:AI51" ca="1" si="15">SUM(AG23,AB23,W23,R23,M23,H23)/1000</f>
        <v>0</v>
      </c>
      <c r="AJ23" s="324">
        <f t="shared" ref="AJ23:AJ41" si="16">IF(AH23=0,0,AI23*1000/AH23)</f>
        <v>0</v>
      </c>
      <c r="AK23" s="325">
        <v>1.0840000000000001</v>
      </c>
      <c r="AL23" s="339">
        <f t="shared" si="0"/>
        <v>0</v>
      </c>
      <c r="AM23" s="340">
        <f t="shared" ca="1" si="1"/>
        <v>0</v>
      </c>
    </row>
    <row r="24" spans="2:39">
      <c r="B24" s="280"/>
      <c r="C24" s="290">
        <v>3</v>
      </c>
      <c r="D24" s="317">
        <f>PRICING!K45</f>
        <v>0</v>
      </c>
      <c r="E24" s="318">
        <f t="shared" ref="E24:E51" ca="1" si="17">E23</f>
        <v>0</v>
      </c>
      <c r="F24" s="319">
        <v>2.5009999999999999</v>
      </c>
      <c r="G24" s="320">
        <f t="shared" ca="1" si="2"/>
        <v>0</v>
      </c>
      <c r="H24" s="321">
        <f t="shared" ca="1" si="3"/>
        <v>0</v>
      </c>
      <c r="I24" s="322">
        <f>PRICING!O45</f>
        <v>0</v>
      </c>
      <c r="J24" s="318">
        <f t="shared" ref="J24:J51" ca="1" si="18">J23</f>
        <v>0</v>
      </c>
      <c r="K24" s="319">
        <v>1.089</v>
      </c>
      <c r="L24" s="320">
        <f t="shared" ca="1" si="4"/>
        <v>0</v>
      </c>
      <c r="M24" s="321">
        <f t="shared" ca="1" si="5"/>
        <v>0</v>
      </c>
      <c r="N24" s="322">
        <f>PRICING!L45</f>
        <v>0</v>
      </c>
      <c r="O24" s="318">
        <f t="shared" ref="O24:O51" ca="1" si="19">O23</f>
        <v>0</v>
      </c>
      <c r="P24" s="319">
        <v>1.3420000000000001</v>
      </c>
      <c r="Q24" s="320">
        <f t="shared" ca="1" si="6"/>
        <v>0</v>
      </c>
      <c r="R24" s="321">
        <f t="shared" ca="1" si="7"/>
        <v>0</v>
      </c>
      <c r="S24" s="322">
        <f>PRICING!P45</f>
        <v>0</v>
      </c>
      <c r="T24" s="318">
        <f t="shared" ref="T24:T51" ca="1" si="20">T23</f>
        <v>0</v>
      </c>
      <c r="U24" s="319">
        <v>0.94699999999999995</v>
      </c>
      <c r="V24" s="320">
        <f t="shared" ca="1" si="8"/>
        <v>0</v>
      </c>
      <c r="W24" s="321">
        <f t="shared" ca="1" si="9"/>
        <v>0</v>
      </c>
      <c r="X24" s="322">
        <f>PRICING!M45</f>
        <v>0</v>
      </c>
      <c r="Y24" s="318">
        <f t="shared" ref="Y24:Y51" ca="1" si="21">Y23</f>
        <v>0</v>
      </c>
      <c r="Z24" s="319">
        <v>0.80100000000000005</v>
      </c>
      <c r="AA24" s="320">
        <f t="shared" ca="1" si="10"/>
        <v>0</v>
      </c>
      <c r="AB24" s="321">
        <f t="shared" ca="1" si="11"/>
        <v>0</v>
      </c>
      <c r="AC24" s="322">
        <f>PRICING!Q45</f>
        <v>0</v>
      </c>
      <c r="AD24" s="318">
        <f t="shared" ref="AD24:AD51" ca="1" si="22">AD23</f>
        <v>0</v>
      </c>
      <c r="AE24" s="319">
        <v>0.67900000000000005</v>
      </c>
      <c r="AF24" s="320">
        <f t="shared" ca="1" si="12"/>
        <v>0</v>
      </c>
      <c r="AG24" s="321">
        <f t="shared" ca="1" si="13"/>
        <v>0</v>
      </c>
      <c r="AH24" s="323">
        <f t="shared" si="14"/>
        <v>0</v>
      </c>
      <c r="AI24" s="323">
        <f t="shared" ca="1" si="15"/>
        <v>0</v>
      </c>
      <c r="AJ24" s="324">
        <f t="shared" si="16"/>
        <v>0</v>
      </c>
      <c r="AK24" s="325">
        <v>1.175</v>
      </c>
      <c r="AL24" s="339">
        <f t="shared" si="0"/>
        <v>0</v>
      </c>
      <c r="AM24" s="340">
        <f t="shared" ca="1" si="1"/>
        <v>0</v>
      </c>
    </row>
    <row r="25" spans="2:39">
      <c r="B25" s="280"/>
      <c r="C25" s="290">
        <v>4</v>
      </c>
      <c r="D25" s="317">
        <f>PRICING!K46</f>
        <v>0</v>
      </c>
      <c r="E25" s="318">
        <f t="shared" ca="1" si="17"/>
        <v>0</v>
      </c>
      <c r="F25" s="319">
        <v>2.5009999999999999</v>
      </c>
      <c r="G25" s="320">
        <f t="shared" ca="1" si="2"/>
        <v>0</v>
      </c>
      <c r="H25" s="321">
        <f t="shared" ca="1" si="3"/>
        <v>0</v>
      </c>
      <c r="I25" s="322">
        <f>PRICING!O46</f>
        <v>0</v>
      </c>
      <c r="J25" s="318">
        <f t="shared" ca="1" si="18"/>
        <v>0</v>
      </c>
      <c r="K25" s="319">
        <v>1.089</v>
      </c>
      <c r="L25" s="320">
        <f t="shared" ca="1" si="4"/>
        <v>0</v>
      </c>
      <c r="M25" s="321">
        <f t="shared" ca="1" si="5"/>
        <v>0</v>
      </c>
      <c r="N25" s="322">
        <f>PRICING!L46</f>
        <v>0</v>
      </c>
      <c r="O25" s="318">
        <f t="shared" ca="1" si="19"/>
        <v>0</v>
      </c>
      <c r="P25" s="319">
        <v>1.3420000000000001</v>
      </c>
      <c r="Q25" s="320">
        <f t="shared" ca="1" si="6"/>
        <v>0</v>
      </c>
      <c r="R25" s="321">
        <f t="shared" ca="1" si="7"/>
        <v>0</v>
      </c>
      <c r="S25" s="322">
        <f>PRICING!P46</f>
        <v>0</v>
      </c>
      <c r="T25" s="318">
        <f t="shared" ca="1" si="20"/>
        <v>0</v>
      </c>
      <c r="U25" s="319">
        <v>0.94699999999999995</v>
      </c>
      <c r="V25" s="320">
        <f t="shared" ca="1" si="8"/>
        <v>0</v>
      </c>
      <c r="W25" s="321">
        <f t="shared" ca="1" si="9"/>
        <v>0</v>
      </c>
      <c r="X25" s="322">
        <f>PRICING!M46</f>
        <v>0</v>
      </c>
      <c r="Y25" s="318">
        <f t="shared" ca="1" si="21"/>
        <v>0</v>
      </c>
      <c r="Z25" s="319">
        <v>0.80100000000000005</v>
      </c>
      <c r="AA25" s="320">
        <f t="shared" ca="1" si="10"/>
        <v>0</v>
      </c>
      <c r="AB25" s="321">
        <f t="shared" ca="1" si="11"/>
        <v>0</v>
      </c>
      <c r="AC25" s="322">
        <f>PRICING!Q46</f>
        <v>0</v>
      </c>
      <c r="AD25" s="318">
        <f t="shared" ca="1" si="22"/>
        <v>0</v>
      </c>
      <c r="AE25" s="319">
        <v>0.67900000000000005</v>
      </c>
      <c r="AF25" s="320">
        <f t="shared" ca="1" si="12"/>
        <v>0</v>
      </c>
      <c r="AG25" s="321">
        <f t="shared" ca="1" si="13"/>
        <v>0</v>
      </c>
      <c r="AH25" s="323">
        <f t="shared" si="14"/>
        <v>0</v>
      </c>
      <c r="AI25" s="323">
        <f t="shared" ca="1" si="15"/>
        <v>0</v>
      </c>
      <c r="AJ25" s="324">
        <f t="shared" si="16"/>
        <v>0</v>
      </c>
      <c r="AK25" s="325">
        <v>1.274</v>
      </c>
      <c r="AL25" s="339">
        <f t="shared" si="0"/>
        <v>0</v>
      </c>
      <c r="AM25" s="340">
        <f t="shared" ca="1" si="1"/>
        <v>0</v>
      </c>
    </row>
    <row r="26" spans="2:39">
      <c r="B26" s="280"/>
      <c r="C26" s="290">
        <v>5</v>
      </c>
      <c r="D26" s="317">
        <f>PRICING!K47</f>
        <v>0</v>
      </c>
      <c r="E26" s="318">
        <f t="shared" ca="1" si="17"/>
        <v>0</v>
      </c>
      <c r="F26" s="319">
        <v>2.5009999999999999</v>
      </c>
      <c r="G26" s="320">
        <f t="shared" ca="1" si="2"/>
        <v>0</v>
      </c>
      <c r="H26" s="321">
        <f t="shared" ca="1" si="3"/>
        <v>0</v>
      </c>
      <c r="I26" s="322">
        <f>PRICING!O47</f>
        <v>0</v>
      </c>
      <c r="J26" s="318">
        <f t="shared" ca="1" si="18"/>
        <v>0</v>
      </c>
      <c r="K26" s="319">
        <v>1.089</v>
      </c>
      <c r="L26" s="320">
        <f t="shared" ca="1" si="4"/>
        <v>0</v>
      </c>
      <c r="M26" s="321">
        <f t="shared" ca="1" si="5"/>
        <v>0</v>
      </c>
      <c r="N26" s="322">
        <f>PRICING!L47</f>
        <v>0</v>
      </c>
      <c r="O26" s="318">
        <f t="shared" ca="1" si="19"/>
        <v>0</v>
      </c>
      <c r="P26" s="319">
        <v>1.3420000000000001</v>
      </c>
      <c r="Q26" s="320">
        <f t="shared" ca="1" si="6"/>
        <v>0</v>
      </c>
      <c r="R26" s="321">
        <f t="shared" ca="1" si="7"/>
        <v>0</v>
      </c>
      <c r="S26" s="322">
        <f>PRICING!P47</f>
        <v>0</v>
      </c>
      <c r="T26" s="318">
        <f t="shared" ca="1" si="20"/>
        <v>0</v>
      </c>
      <c r="U26" s="319">
        <v>0.94699999999999995</v>
      </c>
      <c r="V26" s="320">
        <f t="shared" ca="1" si="8"/>
        <v>0</v>
      </c>
      <c r="W26" s="321">
        <f t="shared" ca="1" si="9"/>
        <v>0</v>
      </c>
      <c r="X26" s="322">
        <f>PRICING!M47</f>
        <v>0</v>
      </c>
      <c r="Y26" s="318">
        <f t="shared" ca="1" si="21"/>
        <v>0</v>
      </c>
      <c r="Z26" s="319">
        <v>0.80100000000000005</v>
      </c>
      <c r="AA26" s="320">
        <f t="shared" ca="1" si="10"/>
        <v>0</v>
      </c>
      <c r="AB26" s="321">
        <f t="shared" ca="1" si="11"/>
        <v>0</v>
      </c>
      <c r="AC26" s="322">
        <f>PRICING!Q47</f>
        <v>0</v>
      </c>
      <c r="AD26" s="318">
        <f t="shared" ca="1" si="22"/>
        <v>0</v>
      </c>
      <c r="AE26" s="319">
        <v>0.67900000000000005</v>
      </c>
      <c r="AF26" s="320">
        <f t="shared" ca="1" si="12"/>
        <v>0</v>
      </c>
      <c r="AG26" s="321">
        <f t="shared" ca="1" si="13"/>
        <v>0</v>
      </c>
      <c r="AH26" s="323">
        <f t="shared" si="14"/>
        <v>0</v>
      </c>
      <c r="AI26" s="323">
        <f t="shared" ca="1" si="15"/>
        <v>0</v>
      </c>
      <c r="AJ26" s="324">
        <f t="shared" si="16"/>
        <v>0</v>
      </c>
      <c r="AK26" s="325">
        <v>1.381</v>
      </c>
      <c r="AL26" s="339">
        <f t="shared" si="0"/>
        <v>0</v>
      </c>
      <c r="AM26" s="340">
        <f t="shared" ca="1" si="1"/>
        <v>0</v>
      </c>
    </row>
    <row r="27" spans="2:39">
      <c r="B27" s="280"/>
      <c r="C27" s="290">
        <v>6</v>
      </c>
      <c r="D27" s="317">
        <f>PRICING!K48</f>
        <v>0</v>
      </c>
      <c r="E27" s="318">
        <f t="shared" ca="1" si="17"/>
        <v>0</v>
      </c>
      <c r="F27" s="319">
        <v>2.5009999999999999</v>
      </c>
      <c r="G27" s="320">
        <f t="shared" ca="1" si="2"/>
        <v>0</v>
      </c>
      <c r="H27" s="321">
        <f t="shared" ca="1" si="3"/>
        <v>0</v>
      </c>
      <c r="I27" s="322">
        <f>PRICING!O48</f>
        <v>0</v>
      </c>
      <c r="J27" s="318">
        <f t="shared" ca="1" si="18"/>
        <v>0</v>
      </c>
      <c r="K27" s="319">
        <v>1.089</v>
      </c>
      <c r="L27" s="320">
        <f t="shared" ca="1" si="4"/>
        <v>0</v>
      </c>
      <c r="M27" s="321">
        <f t="shared" ca="1" si="5"/>
        <v>0</v>
      </c>
      <c r="N27" s="322">
        <f>PRICING!L48</f>
        <v>0</v>
      </c>
      <c r="O27" s="318">
        <f t="shared" ca="1" si="19"/>
        <v>0</v>
      </c>
      <c r="P27" s="319">
        <v>1.3420000000000001</v>
      </c>
      <c r="Q27" s="320">
        <f t="shared" ca="1" si="6"/>
        <v>0</v>
      </c>
      <c r="R27" s="321">
        <f t="shared" ca="1" si="7"/>
        <v>0</v>
      </c>
      <c r="S27" s="322">
        <f>PRICING!P48</f>
        <v>0</v>
      </c>
      <c r="T27" s="318">
        <f t="shared" ca="1" si="20"/>
        <v>0</v>
      </c>
      <c r="U27" s="319">
        <v>0.94699999999999995</v>
      </c>
      <c r="V27" s="320">
        <f t="shared" ca="1" si="8"/>
        <v>0</v>
      </c>
      <c r="W27" s="321">
        <f t="shared" ca="1" si="9"/>
        <v>0</v>
      </c>
      <c r="X27" s="322">
        <f>PRICING!M48</f>
        <v>0</v>
      </c>
      <c r="Y27" s="318">
        <f t="shared" ca="1" si="21"/>
        <v>0</v>
      </c>
      <c r="Z27" s="319">
        <v>0.80100000000000005</v>
      </c>
      <c r="AA27" s="320">
        <f t="shared" ca="1" si="10"/>
        <v>0</v>
      </c>
      <c r="AB27" s="321">
        <f t="shared" ca="1" si="11"/>
        <v>0</v>
      </c>
      <c r="AC27" s="322">
        <f>PRICING!Q48</f>
        <v>0</v>
      </c>
      <c r="AD27" s="318">
        <f t="shared" ca="1" si="22"/>
        <v>0</v>
      </c>
      <c r="AE27" s="319">
        <v>0.67900000000000005</v>
      </c>
      <c r="AF27" s="320">
        <f t="shared" ca="1" si="12"/>
        <v>0</v>
      </c>
      <c r="AG27" s="321">
        <f t="shared" ca="1" si="13"/>
        <v>0</v>
      </c>
      <c r="AH27" s="323">
        <f t="shared" si="14"/>
        <v>0</v>
      </c>
      <c r="AI27" s="323">
        <f t="shared" ca="1" si="15"/>
        <v>0</v>
      </c>
      <c r="AJ27" s="324">
        <f t="shared" si="16"/>
        <v>0</v>
      </c>
      <c r="AK27" s="325">
        <v>1.4970000000000001</v>
      </c>
      <c r="AL27" s="339">
        <f t="shared" si="0"/>
        <v>0</v>
      </c>
      <c r="AM27" s="340">
        <f t="shared" ca="1" si="1"/>
        <v>0</v>
      </c>
    </row>
    <row r="28" spans="2:39">
      <c r="B28" s="280"/>
      <c r="C28" s="290">
        <v>7</v>
      </c>
      <c r="D28" s="317">
        <f>PRICING!K49</f>
        <v>0</v>
      </c>
      <c r="E28" s="318">
        <f t="shared" ca="1" si="17"/>
        <v>0</v>
      </c>
      <c r="F28" s="319">
        <v>2.5009999999999999</v>
      </c>
      <c r="G28" s="320">
        <f t="shared" ca="1" si="2"/>
        <v>0</v>
      </c>
      <c r="H28" s="321">
        <f t="shared" ca="1" si="3"/>
        <v>0</v>
      </c>
      <c r="I28" s="322">
        <f>PRICING!O49</f>
        <v>0</v>
      </c>
      <c r="J28" s="318">
        <f t="shared" ca="1" si="18"/>
        <v>0</v>
      </c>
      <c r="K28" s="319">
        <v>1.089</v>
      </c>
      <c r="L28" s="320">
        <f t="shared" ca="1" si="4"/>
        <v>0</v>
      </c>
      <c r="M28" s="321">
        <f t="shared" ca="1" si="5"/>
        <v>0</v>
      </c>
      <c r="N28" s="322">
        <f>PRICING!L49</f>
        <v>0</v>
      </c>
      <c r="O28" s="318">
        <f t="shared" ca="1" si="19"/>
        <v>0</v>
      </c>
      <c r="P28" s="319">
        <v>1.3420000000000001</v>
      </c>
      <c r="Q28" s="320">
        <f t="shared" ca="1" si="6"/>
        <v>0</v>
      </c>
      <c r="R28" s="321">
        <f t="shared" ca="1" si="7"/>
        <v>0</v>
      </c>
      <c r="S28" s="322">
        <f>PRICING!P49</f>
        <v>0</v>
      </c>
      <c r="T28" s="318">
        <f t="shared" ca="1" si="20"/>
        <v>0</v>
      </c>
      <c r="U28" s="319">
        <v>0.94699999999999995</v>
      </c>
      <c r="V28" s="320">
        <f t="shared" ca="1" si="8"/>
        <v>0</v>
      </c>
      <c r="W28" s="321">
        <f t="shared" ca="1" si="9"/>
        <v>0</v>
      </c>
      <c r="X28" s="322">
        <f>PRICING!M49</f>
        <v>0</v>
      </c>
      <c r="Y28" s="318">
        <f t="shared" ca="1" si="21"/>
        <v>0</v>
      </c>
      <c r="Z28" s="319">
        <v>0.80100000000000005</v>
      </c>
      <c r="AA28" s="320">
        <f t="shared" ca="1" si="10"/>
        <v>0</v>
      </c>
      <c r="AB28" s="321">
        <f t="shared" ca="1" si="11"/>
        <v>0</v>
      </c>
      <c r="AC28" s="322">
        <f>PRICING!Q49</f>
        <v>0</v>
      </c>
      <c r="AD28" s="318">
        <f t="shared" ca="1" si="22"/>
        <v>0</v>
      </c>
      <c r="AE28" s="319">
        <v>0.67900000000000005</v>
      </c>
      <c r="AF28" s="320">
        <f t="shared" ca="1" si="12"/>
        <v>0</v>
      </c>
      <c r="AG28" s="321">
        <f t="shared" ca="1" si="13"/>
        <v>0</v>
      </c>
      <c r="AH28" s="323">
        <f t="shared" si="14"/>
        <v>0</v>
      </c>
      <c r="AI28" s="323">
        <f t="shared" ca="1" si="15"/>
        <v>0</v>
      </c>
      <c r="AJ28" s="324">
        <f t="shared" si="16"/>
        <v>0</v>
      </c>
      <c r="AK28" s="325">
        <v>1.6220000000000001</v>
      </c>
      <c r="AL28" s="339">
        <f t="shared" si="0"/>
        <v>0</v>
      </c>
      <c r="AM28" s="340">
        <f t="shared" ca="1" si="1"/>
        <v>0</v>
      </c>
    </row>
    <row r="29" spans="2:39">
      <c r="B29" s="280"/>
      <c r="C29" s="290">
        <v>8</v>
      </c>
      <c r="D29" s="317">
        <f>PRICING!K50</f>
        <v>0</v>
      </c>
      <c r="E29" s="318">
        <f t="shared" ca="1" si="17"/>
        <v>0</v>
      </c>
      <c r="F29" s="319">
        <v>2.5009999999999999</v>
      </c>
      <c r="G29" s="320">
        <f t="shared" ca="1" si="2"/>
        <v>0</v>
      </c>
      <c r="H29" s="321">
        <f t="shared" ca="1" si="3"/>
        <v>0</v>
      </c>
      <c r="I29" s="322">
        <f>PRICING!O50</f>
        <v>0</v>
      </c>
      <c r="J29" s="318">
        <f t="shared" ca="1" si="18"/>
        <v>0</v>
      </c>
      <c r="K29" s="319">
        <v>1.089</v>
      </c>
      <c r="L29" s="320">
        <f t="shared" ca="1" si="4"/>
        <v>0</v>
      </c>
      <c r="M29" s="321">
        <f t="shared" ca="1" si="5"/>
        <v>0</v>
      </c>
      <c r="N29" s="322">
        <f>PRICING!L50</f>
        <v>0</v>
      </c>
      <c r="O29" s="318">
        <f t="shared" ca="1" si="19"/>
        <v>0</v>
      </c>
      <c r="P29" s="319">
        <v>1.3420000000000001</v>
      </c>
      <c r="Q29" s="320">
        <f t="shared" ca="1" si="6"/>
        <v>0</v>
      </c>
      <c r="R29" s="321">
        <f t="shared" ca="1" si="7"/>
        <v>0</v>
      </c>
      <c r="S29" s="322">
        <f>PRICING!P50</f>
        <v>0</v>
      </c>
      <c r="T29" s="318">
        <f t="shared" ca="1" si="20"/>
        <v>0</v>
      </c>
      <c r="U29" s="319">
        <v>0.94699999999999995</v>
      </c>
      <c r="V29" s="320">
        <f t="shared" ca="1" si="8"/>
        <v>0</v>
      </c>
      <c r="W29" s="321">
        <f t="shared" ca="1" si="9"/>
        <v>0</v>
      </c>
      <c r="X29" s="322">
        <f>PRICING!M50</f>
        <v>0</v>
      </c>
      <c r="Y29" s="318">
        <f t="shared" ca="1" si="21"/>
        <v>0</v>
      </c>
      <c r="Z29" s="319">
        <v>0.80100000000000005</v>
      </c>
      <c r="AA29" s="320">
        <f t="shared" ca="1" si="10"/>
        <v>0</v>
      </c>
      <c r="AB29" s="321">
        <f t="shared" ca="1" si="11"/>
        <v>0</v>
      </c>
      <c r="AC29" s="322">
        <f>PRICING!Q50</f>
        <v>0</v>
      </c>
      <c r="AD29" s="318">
        <f t="shared" ca="1" si="22"/>
        <v>0</v>
      </c>
      <c r="AE29" s="319">
        <v>0.67900000000000005</v>
      </c>
      <c r="AF29" s="320">
        <f t="shared" ca="1" si="12"/>
        <v>0</v>
      </c>
      <c r="AG29" s="321">
        <f t="shared" ca="1" si="13"/>
        <v>0</v>
      </c>
      <c r="AH29" s="323">
        <f t="shared" si="14"/>
        <v>0</v>
      </c>
      <c r="AI29" s="323">
        <f t="shared" ca="1" si="15"/>
        <v>0</v>
      </c>
      <c r="AJ29" s="324">
        <f t="shared" si="16"/>
        <v>0</v>
      </c>
      <c r="AK29" s="325">
        <v>1.7589999999999999</v>
      </c>
      <c r="AL29" s="339">
        <f t="shared" si="0"/>
        <v>0</v>
      </c>
      <c r="AM29" s="340">
        <f t="shared" ca="1" si="1"/>
        <v>0</v>
      </c>
    </row>
    <row r="30" spans="2:39">
      <c r="B30" s="280"/>
      <c r="C30" s="290">
        <v>9</v>
      </c>
      <c r="D30" s="317">
        <f>PRICING!K51</f>
        <v>0</v>
      </c>
      <c r="E30" s="318">
        <f t="shared" ca="1" si="17"/>
        <v>0</v>
      </c>
      <c r="F30" s="319">
        <v>2.5009999999999999</v>
      </c>
      <c r="G30" s="320">
        <f t="shared" ca="1" si="2"/>
        <v>0</v>
      </c>
      <c r="H30" s="321">
        <f t="shared" ca="1" si="3"/>
        <v>0</v>
      </c>
      <c r="I30" s="322">
        <f>PRICING!O51</f>
        <v>0</v>
      </c>
      <c r="J30" s="318">
        <f t="shared" ca="1" si="18"/>
        <v>0</v>
      </c>
      <c r="K30" s="319">
        <v>1.089</v>
      </c>
      <c r="L30" s="320">
        <f t="shared" ca="1" si="4"/>
        <v>0</v>
      </c>
      <c r="M30" s="321">
        <f t="shared" ca="1" si="5"/>
        <v>0</v>
      </c>
      <c r="N30" s="322">
        <f>PRICING!L51</f>
        <v>0</v>
      </c>
      <c r="O30" s="318">
        <f t="shared" ca="1" si="19"/>
        <v>0</v>
      </c>
      <c r="P30" s="319">
        <v>1.3420000000000001</v>
      </c>
      <c r="Q30" s="320">
        <f t="shared" ca="1" si="6"/>
        <v>0</v>
      </c>
      <c r="R30" s="321">
        <f t="shared" ca="1" si="7"/>
        <v>0</v>
      </c>
      <c r="S30" s="322">
        <f>PRICING!P51</f>
        <v>0</v>
      </c>
      <c r="T30" s="318">
        <f t="shared" ca="1" si="20"/>
        <v>0</v>
      </c>
      <c r="U30" s="319">
        <v>0.94699999999999995</v>
      </c>
      <c r="V30" s="320">
        <f t="shared" ca="1" si="8"/>
        <v>0</v>
      </c>
      <c r="W30" s="321">
        <f t="shared" ca="1" si="9"/>
        <v>0</v>
      </c>
      <c r="X30" s="322">
        <f>PRICING!M51</f>
        <v>0</v>
      </c>
      <c r="Y30" s="318">
        <f t="shared" ca="1" si="21"/>
        <v>0</v>
      </c>
      <c r="Z30" s="319">
        <v>0.80100000000000005</v>
      </c>
      <c r="AA30" s="320">
        <f t="shared" ca="1" si="10"/>
        <v>0</v>
      </c>
      <c r="AB30" s="321">
        <f t="shared" ca="1" si="11"/>
        <v>0</v>
      </c>
      <c r="AC30" s="322">
        <f>PRICING!Q51</f>
        <v>0</v>
      </c>
      <c r="AD30" s="318">
        <f t="shared" ca="1" si="22"/>
        <v>0</v>
      </c>
      <c r="AE30" s="319">
        <v>0.67900000000000005</v>
      </c>
      <c r="AF30" s="320">
        <f t="shared" ca="1" si="12"/>
        <v>0</v>
      </c>
      <c r="AG30" s="321">
        <f t="shared" ca="1" si="13"/>
        <v>0</v>
      </c>
      <c r="AH30" s="323">
        <f t="shared" si="14"/>
        <v>0</v>
      </c>
      <c r="AI30" s="323">
        <f t="shared" ca="1" si="15"/>
        <v>0</v>
      </c>
      <c r="AJ30" s="324">
        <f t="shared" si="16"/>
        <v>0</v>
      </c>
      <c r="AK30" s="325">
        <v>1.9059999999999999</v>
      </c>
      <c r="AL30" s="339">
        <f t="shared" si="0"/>
        <v>0</v>
      </c>
      <c r="AM30" s="340">
        <f t="shared" ca="1" si="1"/>
        <v>0</v>
      </c>
    </row>
    <row r="31" spans="2:39">
      <c r="B31" s="280"/>
      <c r="C31" s="290">
        <v>10</v>
      </c>
      <c r="D31" s="317">
        <f>PRICING!K52</f>
        <v>0</v>
      </c>
      <c r="E31" s="318">
        <f t="shared" ca="1" si="17"/>
        <v>0</v>
      </c>
      <c r="F31" s="319">
        <v>2.5009999999999999</v>
      </c>
      <c r="G31" s="320">
        <f t="shared" ca="1" si="2"/>
        <v>0</v>
      </c>
      <c r="H31" s="321">
        <f t="shared" ca="1" si="3"/>
        <v>0</v>
      </c>
      <c r="I31" s="322">
        <f>PRICING!O52</f>
        <v>0</v>
      </c>
      <c r="J31" s="318">
        <f t="shared" ca="1" si="18"/>
        <v>0</v>
      </c>
      <c r="K31" s="319">
        <v>1.089</v>
      </c>
      <c r="L31" s="320">
        <f t="shared" ca="1" si="4"/>
        <v>0</v>
      </c>
      <c r="M31" s="321">
        <f t="shared" ca="1" si="5"/>
        <v>0</v>
      </c>
      <c r="N31" s="322">
        <f>PRICING!L52</f>
        <v>0</v>
      </c>
      <c r="O31" s="318">
        <f t="shared" ca="1" si="19"/>
        <v>0</v>
      </c>
      <c r="P31" s="319">
        <v>1.3420000000000001</v>
      </c>
      <c r="Q31" s="320">
        <f t="shared" ca="1" si="6"/>
        <v>0</v>
      </c>
      <c r="R31" s="321">
        <f t="shared" ca="1" si="7"/>
        <v>0</v>
      </c>
      <c r="S31" s="322">
        <f>PRICING!P52</f>
        <v>0</v>
      </c>
      <c r="T31" s="318">
        <f t="shared" ca="1" si="20"/>
        <v>0</v>
      </c>
      <c r="U31" s="319">
        <v>0.94699999999999995</v>
      </c>
      <c r="V31" s="320">
        <f t="shared" ca="1" si="8"/>
        <v>0</v>
      </c>
      <c r="W31" s="321">
        <f t="shared" ca="1" si="9"/>
        <v>0</v>
      </c>
      <c r="X31" s="322">
        <f>PRICING!M52</f>
        <v>0</v>
      </c>
      <c r="Y31" s="318">
        <f t="shared" ca="1" si="21"/>
        <v>0</v>
      </c>
      <c r="Z31" s="319">
        <v>0.80100000000000005</v>
      </c>
      <c r="AA31" s="320">
        <f t="shared" ca="1" si="10"/>
        <v>0</v>
      </c>
      <c r="AB31" s="321">
        <f t="shared" ca="1" si="11"/>
        <v>0</v>
      </c>
      <c r="AC31" s="322">
        <f>PRICING!Q52</f>
        <v>0</v>
      </c>
      <c r="AD31" s="318">
        <f t="shared" ca="1" si="22"/>
        <v>0</v>
      </c>
      <c r="AE31" s="319">
        <v>0.67900000000000005</v>
      </c>
      <c r="AF31" s="320">
        <f t="shared" ca="1" si="12"/>
        <v>0</v>
      </c>
      <c r="AG31" s="321">
        <f t="shared" ca="1" si="13"/>
        <v>0</v>
      </c>
      <c r="AH31" s="323">
        <f t="shared" si="14"/>
        <v>0</v>
      </c>
      <c r="AI31" s="323">
        <f t="shared" ca="1" si="15"/>
        <v>0</v>
      </c>
      <c r="AJ31" s="324">
        <f t="shared" si="16"/>
        <v>0</v>
      </c>
      <c r="AK31" s="325">
        <v>2.0670000000000002</v>
      </c>
      <c r="AL31" s="339">
        <f t="shared" si="0"/>
        <v>0</v>
      </c>
      <c r="AM31" s="340">
        <f t="shared" ca="1" si="1"/>
        <v>0</v>
      </c>
    </row>
    <row r="32" spans="2:39">
      <c r="B32" s="280"/>
      <c r="C32" s="290">
        <v>11</v>
      </c>
      <c r="D32" s="317">
        <f>PRICING!K53</f>
        <v>0</v>
      </c>
      <c r="E32" s="318">
        <f t="shared" ca="1" si="17"/>
        <v>0</v>
      </c>
      <c r="F32" s="319">
        <v>2.5009999999999999</v>
      </c>
      <c r="G32" s="320">
        <f t="shared" ca="1" si="2"/>
        <v>0</v>
      </c>
      <c r="H32" s="321">
        <f t="shared" ca="1" si="3"/>
        <v>0</v>
      </c>
      <c r="I32" s="322">
        <f>PRICING!O53</f>
        <v>0</v>
      </c>
      <c r="J32" s="318">
        <f t="shared" ca="1" si="18"/>
        <v>0</v>
      </c>
      <c r="K32" s="319">
        <v>1.089</v>
      </c>
      <c r="L32" s="320">
        <f t="shared" ca="1" si="4"/>
        <v>0</v>
      </c>
      <c r="M32" s="321">
        <f t="shared" ca="1" si="5"/>
        <v>0</v>
      </c>
      <c r="N32" s="322">
        <f>PRICING!L53</f>
        <v>0</v>
      </c>
      <c r="O32" s="318">
        <f t="shared" ca="1" si="19"/>
        <v>0</v>
      </c>
      <c r="P32" s="319">
        <v>1.3420000000000001</v>
      </c>
      <c r="Q32" s="320">
        <f t="shared" ca="1" si="6"/>
        <v>0</v>
      </c>
      <c r="R32" s="321">
        <f t="shared" ca="1" si="7"/>
        <v>0</v>
      </c>
      <c r="S32" s="322">
        <f>PRICING!P53</f>
        <v>0</v>
      </c>
      <c r="T32" s="318">
        <f t="shared" ca="1" si="20"/>
        <v>0</v>
      </c>
      <c r="U32" s="319">
        <v>0.94699999999999995</v>
      </c>
      <c r="V32" s="320">
        <f t="shared" ca="1" si="8"/>
        <v>0</v>
      </c>
      <c r="W32" s="321">
        <f t="shared" ca="1" si="9"/>
        <v>0</v>
      </c>
      <c r="X32" s="322">
        <f>PRICING!M53</f>
        <v>0</v>
      </c>
      <c r="Y32" s="318">
        <f t="shared" ca="1" si="21"/>
        <v>0</v>
      </c>
      <c r="Z32" s="319">
        <v>0.80100000000000005</v>
      </c>
      <c r="AA32" s="320">
        <f t="shared" ca="1" si="10"/>
        <v>0</v>
      </c>
      <c r="AB32" s="321">
        <f t="shared" ca="1" si="11"/>
        <v>0</v>
      </c>
      <c r="AC32" s="322">
        <f>PRICING!Q53</f>
        <v>0</v>
      </c>
      <c r="AD32" s="318">
        <f t="shared" ca="1" si="22"/>
        <v>0</v>
      </c>
      <c r="AE32" s="319">
        <v>0.67900000000000005</v>
      </c>
      <c r="AF32" s="320">
        <f t="shared" ca="1" si="12"/>
        <v>0</v>
      </c>
      <c r="AG32" s="321">
        <f t="shared" ca="1" si="13"/>
        <v>0</v>
      </c>
      <c r="AH32" s="323">
        <f t="shared" si="14"/>
        <v>0</v>
      </c>
      <c r="AI32" s="323">
        <f t="shared" ca="1" si="15"/>
        <v>0</v>
      </c>
      <c r="AJ32" s="324">
        <f t="shared" si="16"/>
        <v>0</v>
      </c>
      <c r="AK32" s="325">
        <v>2.2400000000000002</v>
      </c>
      <c r="AL32" s="339">
        <f t="shared" si="0"/>
        <v>0</v>
      </c>
      <c r="AM32" s="340">
        <f t="shared" ca="1" si="1"/>
        <v>0</v>
      </c>
    </row>
    <row r="33" spans="2:39">
      <c r="B33" s="280"/>
      <c r="C33" s="290">
        <v>12</v>
      </c>
      <c r="D33" s="317">
        <f>PRICING!K54</f>
        <v>0</v>
      </c>
      <c r="E33" s="318">
        <f t="shared" ca="1" si="17"/>
        <v>0</v>
      </c>
      <c r="F33" s="319">
        <v>2.5009999999999999</v>
      </c>
      <c r="G33" s="320">
        <f t="shared" ca="1" si="2"/>
        <v>0</v>
      </c>
      <c r="H33" s="321">
        <f t="shared" ca="1" si="3"/>
        <v>0</v>
      </c>
      <c r="I33" s="322">
        <f>PRICING!O54</f>
        <v>0</v>
      </c>
      <c r="J33" s="318">
        <f t="shared" ca="1" si="18"/>
        <v>0</v>
      </c>
      <c r="K33" s="319">
        <v>1.089</v>
      </c>
      <c r="L33" s="320">
        <f t="shared" ca="1" si="4"/>
        <v>0</v>
      </c>
      <c r="M33" s="321">
        <f t="shared" ca="1" si="5"/>
        <v>0</v>
      </c>
      <c r="N33" s="322">
        <f>PRICING!L54</f>
        <v>0</v>
      </c>
      <c r="O33" s="318">
        <f t="shared" ca="1" si="19"/>
        <v>0</v>
      </c>
      <c r="P33" s="319">
        <v>1.3420000000000001</v>
      </c>
      <c r="Q33" s="320">
        <f t="shared" ca="1" si="6"/>
        <v>0</v>
      </c>
      <c r="R33" s="321">
        <f t="shared" ca="1" si="7"/>
        <v>0</v>
      </c>
      <c r="S33" s="322">
        <f>PRICING!P54</f>
        <v>0</v>
      </c>
      <c r="T33" s="318">
        <f t="shared" ca="1" si="20"/>
        <v>0</v>
      </c>
      <c r="U33" s="319">
        <v>0.94699999999999995</v>
      </c>
      <c r="V33" s="320">
        <f t="shared" ca="1" si="8"/>
        <v>0</v>
      </c>
      <c r="W33" s="321">
        <f t="shared" ca="1" si="9"/>
        <v>0</v>
      </c>
      <c r="X33" s="322">
        <f>PRICING!M54</f>
        <v>0</v>
      </c>
      <c r="Y33" s="318">
        <f t="shared" ca="1" si="21"/>
        <v>0</v>
      </c>
      <c r="Z33" s="319">
        <v>0.80100000000000005</v>
      </c>
      <c r="AA33" s="320">
        <f t="shared" ca="1" si="10"/>
        <v>0</v>
      </c>
      <c r="AB33" s="321">
        <f t="shared" ca="1" si="11"/>
        <v>0</v>
      </c>
      <c r="AC33" s="322">
        <f>PRICING!Q54</f>
        <v>0</v>
      </c>
      <c r="AD33" s="318">
        <f t="shared" ca="1" si="22"/>
        <v>0</v>
      </c>
      <c r="AE33" s="319">
        <v>0.67900000000000005</v>
      </c>
      <c r="AF33" s="320">
        <f t="shared" ca="1" si="12"/>
        <v>0</v>
      </c>
      <c r="AG33" s="321">
        <f t="shared" ca="1" si="13"/>
        <v>0</v>
      </c>
      <c r="AH33" s="323">
        <f t="shared" si="14"/>
        <v>0</v>
      </c>
      <c r="AI33" s="323">
        <f t="shared" ca="1" si="15"/>
        <v>0</v>
      </c>
      <c r="AJ33" s="324">
        <f t="shared" si="16"/>
        <v>0</v>
      </c>
      <c r="AK33" s="325">
        <v>2.4279999999999999</v>
      </c>
      <c r="AL33" s="339">
        <f t="shared" si="0"/>
        <v>0</v>
      </c>
      <c r="AM33" s="340">
        <f t="shared" ca="1" si="1"/>
        <v>0</v>
      </c>
    </row>
    <row r="34" spans="2:39">
      <c r="B34" s="280"/>
      <c r="C34" s="290">
        <v>13</v>
      </c>
      <c r="D34" s="317">
        <f>PRICING!K55</f>
        <v>0</v>
      </c>
      <c r="E34" s="318">
        <f t="shared" ca="1" si="17"/>
        <v>0</v>
      </c>
      <c r="F34" s="319">
        <v>2.5009999999999999</v>
      </c>
      <c r="G34" s="320">
        <f t="shared" ca="1" si="2"/>
        <v>0</v>
      </c>
      <c r="H34" s="321">
        <f t="shared" ca="1" si="3"/>
        <v>0</v>
      </c>
      <c r="I34" s="322">
        <f>PRICING!O55</f>
        <v>0</v>
      </c>
      <c r="J34" s="318">
        <f t="shared" ca="1" si="18"/>
        <v>0</v>
      </c>
      <c r="K34" s="319">
        <v>1.089</v>
      </c>
      <c r="L34" s="320">
        <f t="shared" ca="1" si="4"/>
        <v>0</v>
      </c>
      <c r="M34" s="321">
        <f t="shared" ca="1" si="5"/>
        <v>0</v>
      </c>
      <c r="N34" s="322">
        <f>PRICING!L55</f>
        <v>0</v>
      </c>
      <c r="O34" s="318">
        <f t="shared" ca="1" si="19"/>
        <v>0</v>
      </c>
      <c r="P34" s="319">
        <v>1.3420000000000001</v>
      </c>
      <c r="Q34" s="320">
        <f t="shared" ca="1" si="6"/>
        <v>0</v>
      </c>
      <c r="R34" s="321">
        <f t="shared" ca="1" si="7"/>
        <v>0</v>
      </c>
      <c r="S34" s="322">
        <f>PRICING!P55</f>
        <v>0</v>
      </c>
      <c r="T34" s="318">
        <f t="shared" ca="1" si="20"/>
        <v>0</v>
      </c>
      <c r="U34" s="319">
        <v>0.94699999999999995</v>
      </c>
      <c r="V34" s="320">
        <f t="shared" ca="1" si="8"/>
        <v>0</v>
      </c>
      <c r="W34" s="321">
        <f t="shared" ca="1" si="9"/>
        <v>0</v>
      </c>
      <c r="X34" s="322">
        <f>PRICING!M55</f>
        <v>0</v>
      </c>
      <c r="Y34" s="318">
        <f t="shared" ca="1" si="21"/>
        <v>0</v>
      </c>
      <c r="Z34" s="319">
        <v>0.80100000000000005</v>
      </c>
      <c r="AA34" s="320">
        <f t="shared" ca="1" si="10"/>
        <v>0</v>
      </c>
      <c r="AB34" s="321">
        <f t="shared" ca="1" si="11"/>
        <v>0</v>
      </c>
      <c r="AC34" s="322">
        <f>PRICING!Q55</f>
        <v>0</v>
      </c>
      <c r="AD34" s="318">
        <f t="shared" ca="1" si="22"/>
        <v>0</v>
      </c>
      <c r="AE34" s="319">
        <v>0.67900000000000005</v>
      </c>
      <c r="AF34" s="320">
        <f t="shared" ca="1" si="12"/>
        <v>0</v>
      </c>
      <c r="AG34" s="321">
        <f t="shared" ca="1" si="13"/>
        <v>0</v>
      </c>
      <c r="AH34" s="323">
        <f t="shared" si="14"/>
        <v>0</v>
      </c>
      <c r="AI34" s="323">
        <f t="shared" ca="1" si="15"/>
        <v>0</v>
      </c>
      <c r="AJ34" s="324">
        <f t="shared" si="16"/>
        <v>0</v>
      </c>
      <c r="AK34" s="325">
        <v>2.6320000000000001</v>
      </c>
      <c r="AL34" s="339">
        <f t="shared" si="0"/>
        <v>0</v>
      </c>
      <c r="AM34" s="340">
        <f t="shared" ca="1" si="1"/>
        <v>0</v>
      </c>
    </row>
    <row r="35" spans="2:39">
      <c r="B35" s="280"/>
      <c r="C35" s="290">
        <v>14</v>
      </c>
      <c r="D35" s="317">
        <f>PRICING!K56</f>
        <v>0</v>
      </c>
      <c r="E35" s="318">
        <f t="shared" ca="1" si="17"/>
        <v>0</v>
      </c>
      <c r="F35" s="319">
        <v>2.5009999999999999</v>
      </c>
      <c r="G35" s="320">
        <f t="shared" ca="1" si="2"/>
        <v>0</v>
      </c>
      <c r="H35" s="321">
        <f t="shared" ca="1" si="3"/>
        <v>0</v>
      </c>
      <c r="I35" s="322">
        <f>PRICING!O56</f>
        <v>0</v>
      </c>
      <c r="J35" s="318">
        <f t="shared" ca="1" si="18"/>
        <v>0</v>
      </c>
      <c r="K35" s="319">
        <v>1.089</v>
      </c>
      <c r="L35" s="320">
        <f t="shared" ca="1" si="4"/>
        <v>0</v>
      </c>
      <c r="M35" s="321">
        <f t="shared" ca="1" si="5"/>
        <v>0</v>
      </c>
      <c r="N35" s="322">
        <f>PRICING!L56</f>
        <v>0</v>
      </c>
      <c r="O35" s="318">
        <f t="shared" ca="1" si="19"/>
        <v>0</v>
      </c>
      <c r="P35" s="319">
        <v>1.3420000000000001</v>
      </c>
      <c r="Q35" s="320">
        <f t="shared" ca="1" si="6"/>
        <v>0</v>
      </c>
      <c r="R35" s="321">
        <f t="shared" ca="1" si="7"/>
        <v>0</v>
      </c>
      <c r="S35" s="322">
        <f>PRICING!P56</f>
        <v>0</v>
      </c>
      <c r="T35" s="318">
        <f t="shared" ca="1" si="20"/>
        <v>0</v>
      </c>
      <c r="U35" s="319">
        <v>0.94699999999999995</v>
      </c>
      <c r="V35" s="320">
        <f t="shared" ca="1" si="8"/>
        <v>0</v>
      </c>
      <c r="W35" s="321">
        <f t="shared" ca="1" si="9"/>
        <v>0</v>
      </c>
      <c r="X35" s="322">
        <f>PRICING!M56</f>
        <v>0</v>
      </c>
      <c r="Y35" s="318">
        <f t="shared" ca="1" si="21"/>
        <v>0</v>
      </c>
      <c r="Z35" s="319">
        <v>0.80100000000000005</v>
      </c>
      <c r="AA35" s="320">
        <f t="shared" ca="1" si="10"/>
        <v>0</v>
      </c>
      <c r="AB35" s="321">
        <f t="shared" ca="1" si="11"/>
        <v>0</v>
      </c>
      <c r="AC35" s="322">
        <f>PRICING!Q56</f>
        <v>0</v>
      </c>
      <c r="AD35" s="318">
        <f t="shared" ca="1" si="22"/>
        <v>0</v>
      </c>
      <c r="AE35" s="319">
        <v>0.67900000000000005</v>
      </c>
      <c r="AF35" s="320">
        <f t="shared" ca="1" si="12"/>
        <v>0</v>
      </c>
      <c r="AG35" s="321">
        <f t="shared" ca="1" si="13"/>
        <v>0</v>
      </c>
      <c r="AH35" s="323">
        <f t="shared" si="14"/>
        <v>0</v>
      </c>
      <c r="AI35" s="323">
        <f t="shared" ca="1" si="15"/>
        <v>0</v>
      </c>
      <c r="AJ35" s="324">
        <f t="shared" si="16"/>
        <v>0</v>
      </c>
      <c r="AK35" s="325">
        <v>2.8540000000000001</v>
      </c>
      <c r="AL35" s="339">
        <f t="shared" si="0"/>
        <v>0</v>
      </c>
      <c r="AM35" s="340">
        <f t="shared" ca="1" si="1"/>
        <v>0</v>
      </c>
    </row>
    <row r="36" spans="2:39">
      <c r="B36" s="280"/>
      <c r="C36" s="290">
        <v>15</v>
      </c>
      <c r="D36" s="317">
        <f>PRICING!K57</f>
        <v>0</v>
      </c>
      <c r="E36" s="318">
        <f t="shared" ca="1" si="17"/>
        <v>0</v>
      </c>
      <c r="F36" s="319">
        <v>2.5009999999999999</v>
      </c>
      <c r="G36" s="320">
        <f t="shared" ca="1" si="2"/>
        <v>0</v>
      </c>
      <c r="H36" s="321">
        <f t="shared" ca="1" si="3"/>
        <v>0</v>
      </c>
      <c r="I36" s="322">
        <f>PRICING!O57</f>
        <v>0</v>
      </c>
      <c r="J36" s="318">
        <f t="shared" ca="1" si="18"/>
        <v>0</v>
      </c>
      <c r="K36" s="319">
        <v>1.089</v>
      </c>
      <c r="L36" s="320">
        <f t="shared" ca="1" si="4"/>
        <v>0</v>
      </c>
      <c r="M36" s="321">
        <f t="shared" ca="1" si="5"/>
        <v>0</v>
      </c>
      <c r="N36" s="322">
        <f>PRICING!L57</f>
        <v>0</v>
      </c>
      <c r="O36" s="318">
        <f t="shared" ca="1" si="19"/>
        <v>0</v>
      </c>
      <c r="P36" s="319">
        <v>1.3420000000000001</v>
      </c>
      <c r="Q36" s="320">
        <f t="shared" ca="1" si="6"/>
        <v>0</v>
      </c>
      <c r="R36" s="321">
        <f t="shared" ca="1" si="7"/>
        <v>0</v>
      </c>
      <c r="S36" s="322">
        <f>PRICING!P57</f>
        <v>0</v>
      </c>
      <c r="T36" s="318">
        <f t="shared" ca="1" si="20"/>
        <v>0</v>
      </c>
      <c r="U36" s="319">
        <v>0.94699999999999995</v>
      </c>
      <c r="V36" s="320">
        <f t="shared" ca="1" si="8"/>
        <v>0</v>
      </c>
      <c r="W36" s="321">
        <f t="shared" ca="1" si="9"/>
        <v>0</v>
      </c>
      <c r="X36" s="322">
        <f>PRICING!M57</f>
        <v>0</v>
      </c>
      <c r="Y36" s="318">
        <f t="shared" ca="1" si="21"/>
        <v>0</v>
      </c>
      <c r="Z36" s="319">
        <v>0.80100000000000005</v>
      </c>
      <c r="AA36" s="320">
        <f t="shared" ca="1" si="10"/>
        <v>0</v>
      </c>
      <c r="AB36" s="321">
        <f t="shared" ca="1" si="11"/>
        <v>0</v>
      </c>
      <c r="AC36" s="322">
        <f>PRICING!Q57</f>
        <v>0</v>
      </c>
      <c r="AD36" s="318">
        <f t="shared" ca="1" si="22"/>
        <v>0</v>
      </c>
      <c r="AE36" s="319">
        <v>0.67900000000000005</v>
      </c>
      <c r="AF36" s="320">
        <f t="shared" ca="1" si="12"/>
        <v>0</v>
      </c>
      <c r="AG36" s="321">
        <f t="shared" ca="1" si="13"/>
        <v>0</v>
      </c>
      <c r="AH36" s="323">
        <f t="shared" si="14"/>
        <v>0</v>
      </c>
      <c r="AI36" s="323">
        <f t="shared" ca="1" si="15"/>
        <v>0</v>
      </c>
      <c r="AJ36" s="324">
        <f t="shared" si="16"/>
        <v>0</v>
      </c>
      <c r="AK36" s="325">
        <v>3.093</v>
      </c>
      <c r="AL36" s="339">
        <f t="shared" si="0"/>
        <v>0</v>
      </c>
      <c r="AM36" s="340">
        <f t="shared" ca="1" si="1"/>
        <v>0</v>
      </c>
    </row>
    <row r="37" spans="2:39">
      <c r="B37" s="280"/>
      <c r="C37" s="290">
        <v>16</v>
      </c>
      <c r="D37" s="317">
        <f>PRICING!K58</f>
        <v>0</v>
      </c>
      <c r="E37" s="318">
        <f t="shared" ca="1" si="17"/>
        <v>0</v>
      </c>
      <c r="F37" s="319">
        <v>2.5009999999999999</v>
      </c>
      <c r="G37" s="320">
        <f t="shared" ca="1" si="2"/>
        <v>0</v>
      </c>
      <c r="H37" s="321">
        <f t="shared" ca="1" si="3"/>
        <v>0</v>
      </c>
      <c r="I37" s="322">
        <f>PRICING!O58</f>
        <v>0</v>
      </c>
      <c r="J37" s="318">
        <f t="shared" ca="1" si="18"/>
        <v>0</v>
      </c>
      <c r="K37" s="319">
        <v>1.089</v>
      </c>
      <c r="L37" s="320">
        <f t="shared" ca="1" si="4"/>
        <v>0</v>
      </c>
      <c r="M37" s="321">
        <f t="shared" ca="1" si="5"/>
        <v>0</v>
      </c>
      <c r="N37" s="322">
        <f>PRICING!L58</f>
        <v>0</v>
      </c>
      <c r="O37" s="318">
        <f t="shared" ca="1" si="19"/>
        <v>0</v>
      </c>
      <c r="P37" s="319">
        <v>1.3420000000000001</v>
      </c>
      <c r="Q37" s="320">
        <f t="shared" ca="1" si="6"/>
        <v>0</v>
      </c>
      <c r="R37" s="321">
        <f t="shared" ca="1" si="7"/>
        <v>0</v>
      </c>
      <c r="S37" s="322">
        <f>PRICING!P58</f>
        <v>0</v>
      </c>
      <c r="T37" s="318">
        <f t="shared" ca="1" si="20"/>
        <v>0</v>
      </c>
      <c r="U37" s="319">
        <v>0.94699999999999995</v>
      </c>
      <c r="V37" s="320">
        <f t="shared" ca="1" si="8"/>
        <v>0</v>
      </c>
      <c r="W37" s="321">
        <f t="shared" ca="1" si="9"/>
        <v>0</v>
      </c>
      <c r="X37" s="322">
        <f>PRICING!M58</f>
        <v>0</v>
      </c>
      <c r="Y37" s="318">
        <f t="shared" ca="1" si="21"/>
        <v>0</v>
      </c>
      <c r="Z37" s="319">
        <v>0.80100000000000005</v>
      </c>
      <c r="AA37" s="320">
        <f t="shared" ca="1" si="10"/>
        <v>0</v>
      </c>
      <c r="AB37" s="321">
        <f t="shared" ca="1" si="11"/>
        <v>0</v>
      </c>
      <c r="AC37" s="322">
        <f>PRICING!Q58</f>
        <v>0</v>
      </c>
      <c r="AD37" s="318">
        <f t="shared" ca="1" si="22"/>
        <v>0</v>
      </c>
      <c r="AE37" s="319">
        <v>0.67900000000000005</v>
      </c>
      <c r="AF37" s="320">
        <f t="shared" ca="1" si="12"/>
        <v>0</v>
      </c>
      <c r="AG37" s="321">
        <f t="shared" ca="1" si="13"/>
        <v>0</v>
      </c>
      <c r="AH37" s="323">
        <f t="shared" si="14"/>
        <v>0</v>
      </c>
      <c r="AI37" s="323">
        <f t="shared" ca="1" si="15"/>
        <v>0</v>
      </c>
      <c r="AJ37" s="324">
        <f t="shared" si="16"/>
        <v>0</v>
      </c>
      <c r="AK37" s="325">
        <v>3.3530000000000002</v>
      </c>
      <c r="AL37" s="339">
        <f t="shared" si="0"/>
        <v>0</v>
      </c>
      <c r="AM37" s="340">
        <f t="shared" ca="1" si="1"/>
        <v>0</v>
      </c>
    </row>
    <row r="38" spans="2:39">
      <c r="B38" s="280"/>
      <c r="C38" s="290">
        <v>17</v>
      </c>
      <c r="D38" s="317">
        <f>PRICING!K59</f>
        <v>0</v>
      </c>
      <c r="E38" s="318">
        <f t="shared" ca="1" si="17"/>
        <v>0</v>
      </c>
      <c r="F38" s="319">
        <v>2.5009999999999999</v>
      </c>
      <c r="G38" s="320">
        <f t="shared" ca="1" si="2"/>
        <v>0</v>
      </c>
      <c r="H38" s="321">
        <f t="shared" ca="1" si="3"/>
        <v>0</v>
      </c>
      <c r="I38" s="322">
        <f>PRICING!O59</f>
        <v>0</v>
      </c>
      <c r="J38" s="318">
        <f t="shared" ca="1" si="18"/>
        <v>0</v>
      </c>
      <c r="K38" s="319">
        <v>1.089</v>
      </c>
      <c r="L38" s="320">
        <f t="shared" ca="1" si="4"/>
        <v>0</v>
      </c>
      <c r="M38" s="321">
        <f t="shared" ca="1" si="5"/>
        <v>0</v>
      </c>
      <c r="N38" s="322">
        <f>PRICING!L59</f>
        <v>0</v>
      </c>
      <c r="O38" s="318">
        <f t="shared" ca="1" si="19"/>
        <v>0</v>
      </c>
      <c r="P38" s="319">
        <v>1.3420000000000001</v>
      </c>
      <c r="Q38" s="320">
        <f t="shared" ca="1" si="6"/>
        <v>0</v>
      </c>
      <c r="R38" s="321">
        <f t="shared" ca="1" si="7"/>
        <v>0</v>
      </c>
      <c r="S38" s="322">
        <f>PRICING!P59</f>
        <v>0</v>
      </c>
      <c r="T38" s="318">
        <f t="shared" ca="1" si="20"/>
        <v>0</v>
      </c>
      <c r="U38" s="319">
        <v>0.94699999999999995</v>
      </c>
      <c r="V38" s="320">
        <f t="shared" ca="1" si="8"/>
        <v>0</v>
      </c>
      <c r="W38" s="321">
        <f t="shared" ca="1" si="9"/>
        <v>0</v>
      </c>
      <c r="X38" s="322">
        <f>PRICING!M59</f>
        <v>0</v>
      </c>
      <c r="Y38" s="318">
        <f t="shared" ca="1" si="21"/>
        <v>0</v>
      </c>
      <c r="Z38" s="319">
        <v>0.80100000000000005</v>
      </c>
      <c r="AA38" s="320">
        <f t="shared" ca="1" si="10"/>
        <v>0</v>
      </c>
      <c r="AB38" s="321">
        <f t="shared" ca="1" si="11"/>
        <v>0</v>
      </c>
      <c r="AC38" s="322">
        <f>PRICING!Q59</f>
        <v>0</v>
      </c>
      <c r="AD38" s="318">
        <f t="shared" ca="1" si="22"/>
        <v>0</v>
      </c>
      <c r="AE38" s="319">
        <v>0.67900000000000005</v>
      </c>
      <c r="AF38" s="320">
        <f t="shared" ca="1" si="12"/>
        <v>0</v>
      </c>
      <c r="AG38" s="321">
        <f t="shared" ca="1" si="13"/>
        <v>0</v>
      </c>
      <c r="AH38" s="323">
        <f t="shared" si="14"/>
        <v>0</v>
      </c>
      <c r="AI38" s="323">
        <f t="shared" ca="1" si="15"/>
        <v>0</v>
      </c>
      <c r="AJ38" s="324">
        <f t="shared" si="16"/>
        <v>0</v>
      </c>
      <c r="AK38" s="325">
        <v>3.6349999999999998</v>
      </c>
      <c r="AL38" s="339">
        <f t="shared" si="0"/>
        <v>0</v>
      </c>
      <c r="AM38" s="340">
        <f t="shared" ca="1" si="1"/>
        <v>0</v>
      </c>
    </row>
    <row r="39" spans="2:39">
      <c r="B39" s="280"/>
      <c r="C39" s="290">
        <v>18</v>
      </c>
      <c r="D39" s="317">
        <f>PRICING!K60</f>
        <v>0</v>
      </c>
      <c r="E39" s="318">
        <f t="shared" ca="1" si="17"/>
        <v>0</v>
      </c>
      <c r="F39" s="319">
        <v>2.5009999999999999</v>
      </c>
      <c r="G39" s="320">
        <f t="shared" ca="1" si="2"/>
        <v>0</v>
      </c>
      <c r="H39" s="321">
        <f t="shared" ca="1" si="3"/>
        <v>0</v>
      </c>
      <c r="I39" s="322">
        <f>PRICING!O60</f>
        <v>0</v>
      </c>
      <c r="J39" s="318">
        <f t="shared" ca="1" si="18"/>
        <v>0</v>
      </c>
      <c r="K39" s="319">
        <v>1.089</v>
      </c>
      <c r="L39" s="320">
        <f t="shared" ca="1" si="4"/>
        <v>0</v>
      </c>
      <c r="M39" s="321">
        <f t="shared" ca="1" si="5"/>
        <v>0</v>
      </c>
      <c r="N39" s="322">
        <f>PRICING!L60</f>
        <v>0</v>
      </c>
      <c r="O39" s="318">
        <f t="shared" ca="1" si="19"/>
        <v>0</v>
      </c>
      <c r="P39" s="319">
        <v>1.3420000000000001</v>
      </c>
      <c r="Q39" s="320">
        <f t="shared" ca="1" si="6"/>
        <v>0</v>
      </c>
      <c r="R39" s="321">
        <f t="shared" ca="1" si="7"/>
        <v>0</v>
      </c>
      <c r="S39" s="322">
        <f>PRICING!P60</f>
        <v>0</v>
      </c>
      <c r="T39" s="318">
        <f t="shared" ca="1" si="20"/>
        <v>0</v>
      </c>
      <c r="U39" s="319">
        <v>0.94699999999999995</v>
      </c>
      <c r="V39" s="320">
        <f t="shared" ca="1" si="8"/>
        <v>0</v>
      </c>
      <c r="W39" s="321">
        <f t="shared" ca="1" si="9"/>
        <v>0</v>
      </c>
      <c r="X39" s="322">
        <f>PRICING!M60</f>
        <v>0</v>
      </c>
      <c r="Y39" s="318">
        <f t="shared" ca="1" si="21"/>
        <v>0</v>
      </c>
      <c r="Z39" s="319">
        <v>0.80100000000000005</v>
      </c>
      <c r="AA39" s="320">
        <f t="shared" ca="1" si="10"/>
        <v>0</v>
      </c>
      <c r="AB39" s="321">
        <f t="shared" ca="1" si="11"/>
        <v>0</v>
      </c>
      <c r="AC39" s="322">
        <f>PRICING!Q60</f>
        <v>0</v>
      </c>
      <c r="AD39" s="318">
        <f t="shared" ca="1" si="22"/>
        <v>0</v>
      </c>
      <c r="AE39" s="319">
        <v>0.67900000000000005</v>
      </c>
      <c r="AF39" s="320">
        <f t="shared" ca="1" si="12"/>
        <v>0</v>
      </c>
      <c r="AG39" s="321">
        <f t="shared" ca="1" si="13"/>
        <v>0</v>
      </c>
      <c r="AH39" s="323">
        <f t="shared" si="14"/>
        <v>0</v>
      </c>
      <c r="AI39" s="323">
        <f t="shared" ca="1" si="15"/>
        <v>0</v>
      </c>
      <c r="AJ39" s="324">
        <f t="shared" si="16"/>
        <v>0</v>
      </c>
      <c r="AK39" s="325">
        <v>3.94</v>
      </c>
      <c r="AL39" s="339">
        <f t="shared" si="0"/>
        <v>0</v>
      </c>
      <c r="AM39" s="340">
        <f t="shared" ca="1" si="1"/>
        <v>0</v>
      </c>
    </row>
    <row r="40" spans="2:39">
      <c r="B40" s="280"/>
      <c r="C40" s="290">
        <v>19</v>
      </c>
      <c r="D40" s="317">
        <f>PRICING!K61</f>
        <v>0</v>
      </c>
      <c r="E40" s="318">
        <f t="shared" ca="1" si="17"/>
        <v>0</v>
      </c>
      <c r="F40" s="319">
        <v>2.5009999999999999</v>
      </c>
      <c r="G40" s="320">
        <f t="shared" ca="1" si="2"/>
        <v>0</v>
      </c>
      <c r="H40" s="321">
        <f t="shared" ca="1" si="3"/>
        <v>0</v>
      </c>
      <c r="I40" s="322">
        <f>PRICING!O61</f>
        <v>0</v>
      </c>
      <c r="J40" s="318">
        <f t="shared" ca="1" si="18"/>
        <v>0</v>
      </c>
      <c r="K40" s="319">
        <v>1.089</v>
      </c>
      <c r="L40" s="320">
        <f t="shared" ca="1" si="4"/>
        <v>0</v>
      </c>
      <c r="M40" s="321">
        <f t="shared" ca="1" si="5"/>
        <v>0</v>
      </c>
      <c r="N40" s="322">
        <f>PRICING!L61</f>
        <v>0</v>
      </c>
      <c r="O40" s="318">
        <f t="shared" ca="1" si="19"/>
        <v>0</v>
      </c>
      <c r="P40" s="319">
        <v>1.3420000000000001</v>
      </c>
      <c r="Q40" s="320">
        <f t="shared" ca="1" si="6"/>
        <v>0</v>
      </c>
      <c r="R40" s="321">
        <f t="shared" ca="1" si="7"/>
        <v>0</v>
      </c>
      <c r="S40" s="322">
        <f>PRICING!P61</f>
        <v>0</v>
      </c>
      <c r="T40" s="318">
        <f t="shared" ca="1" si="20"/>
        <v>0</v>
      </c>
      <c r="U40" s="319">
        <v>0.94699999999999995</v>
      </c>
      <c r="V40" s="320">
        <f t="shared" ca="1" si="8"/>
        <v>0</v>
      </c>
      <c r="W40" s="321">
        <f t="shared" ca="1" si="9"/>
        <v>0</v>
      </c>
      <c r="X40" s="322">
        <f>PRICING!M61</f>
        <v>0</v>
      </c>
      <c r="Y40" s="318">
        <f t="shared" ca="1" si="21"/>
        <v>0</v>
      </c>
      <c r="Z40" s="319">
        <v>0.80100000000000005</v>
      </c>
      <c r="AA40" s="320">
        <f t="shared" ca="1" si="10"/>
        <v>0</v>
      </c>
      <c r="AB40" s="321">
        <f t="shared" ca="1" si="11"/>
        <v>0</v>
      </c>
      <c r="AC40" s="322">
        <f>PRICING!Q61</f>
        <v>0</v>
      </c>
      <c r="AD40" s="318">
        <f t="shared" ca="1" si="22"/>
        <v>0</v>
      </c>
      <c r="AE40" s="319">
        <v>0.67900000000000005</v>
      </c>
      <c r="AF40" s="320">
        <f t="shared" ca="1" si="12"/>
        <v>0</v>
      </c>
      <c r="AG40" s="321">
        <f t="shared" ca="1" si="13"/>
        <v>0</v>
      </c>
      <c r="AH40" s="323">
        <f t="shared" si="14"/>
        <v>0</v>
      </c>
      <c r="AI40" s="323">
        <f t="shared" ca="1" si="15"/>
        <v>0</v>
      </c>
      <c r="AJ40" s="324">
        <f t="shared" si="16"/>
        <v>0</v>
      </c>
      <c r="AK40" s="325">
        <v>4.2709999999999999</v>
      </c>
      <c r="AL40" s="339">
        <f t="shared" si="0"/>
        <v>0</v>
      </c>
      <c r="AM40" s="340">
        <f t="shared" ca="1" si="1"/>
        <v>0</v>
      </c>
    </row>
    <row r="41" spans="2:39">
      <c r="B41" s="280"/>
      <c r="C41" s="290">
        <v>20</v>
      </c>
      <c r="D41" s="317">
        <f>PRICING!K62</f>
        <v>0</v>
      </c>
      <c r="E41" s="318">
        <f t="shared" ca="1" si="17"/>
        <v>0</v>
      </c>
      <c r="F41" s="319">
        <v>2.5009999999999999</v>
      </c>
      <c r="G41" s="320">
        <f t="shared" ca="1" si="2"/>
        <v>0</v>
      </c>
      <c r="H41" s="321">
        <f t="shared" ca="1" si="3"/>
        <v>0</v>
      </c>
      <c r="I41" s="322">
        <f>PRICING!O62</f>
        <v>0</v>
      </c>
      <c r="J41" s="318">
        <f t="shared" ca="1" si="18"/>
        <v>0</v>
      </c>
      <c r="K41" s="319">
        <v>1.089</v>
      </c>
      <c r="L41" s="320">
        <f t="shared" ca="1" si="4"/>
        <v>0</v>
      </c>
      <c r="M41" s="321">
        <f t="shared" ca="1" si="5"/>
        <v>0</v>
      </c>
      <c r="N41" s="322">
        <f>PRICING!L62</f>
        <v>0</v>
      </c>
      <c r="O41" s="318">
        <f t="shared" ca="1" si="19"/>
        <v>0</v>
      </c>
      <c r="P41" s="319">
        <v>1.3420000000000001</v>
      </c>
      <c r="Q41" s="320">
        <f t="shared" ca="1" si="6"/>
        <v>0</v>
      </c>
      <c r="R41" s="321">
        <f t="shared" ca="1" si="7"/>
        <v>0</v>
      </c>
      <c r="S41" s="322">
        <f>PRICING!P62</f>
        <v>0</v>
      </c>
      <c r="T41" s="318">
        <f t="shared" ca="1" si="20"/>
        <v>0</v>
      </c>
      <c r="U41" s="319">
        <v>0.94699999999999995</v>
      </c>
      <c r="V41" s="320">
        <f t="shared" ca="1" si="8"/>
        <v>0</v>
      </c>
      <c r="W41" s="321">
        <f t="shared" ca="1" si="9"/>
        <v>0</v>
      </c>
      <c r="X41" s="322">
        <f>PRICING!M62</f>
        <v>0</v>
      </c>
      <c r="Y41" s="318">
        <f t="shared" ca="1" si="21"/>
        <v>0</v>
      </c>
      <c r="Z41" s="319">
        <v>0.80100000000000005</v>
      </c>
      <c r="AA41" s="320">
        <f t="shared" ca="1" si="10"/>
        <v>0</v>
      </c>
      <c r="AB41" s="321">
        <f t="shared" ca="1" si="11"/>
        <v>0</v>
      </c>
      <c r="AC41" s="322">
        <f>PRICING!Q62</f>
        <v>0</v>
      </c>
      <c r="AD41" s="318">
        <f t="shared" ca="1" si="22"/>
        <v>0</v>
      </c>
      <c r="AE41" s="319">
        <v>0.67900000000000005</v>
      </c>
      <c r="AF41" s="320">
        <f t="shared" ca="1" si="12"/>
        <v>0</v>
      </c>
      <c r="AG41" s="321">
        <f t="shared" ca="1" si="13"/>
        <v>0</v>
      </c>
      <c r="AH41" s="323">
        <f t="shared" si="14"/>
        <v>0</v>
      </c>
      <c r="AI41" s="323">
        <f t="shared" ca="1" si="15"/>
        <v>0</v>
      </c>
      <c r="AJ41" s="324">
        <f t="shared" si="16"/>
        <v>0</v>
      </c>
      <c r="AK41" s="325">
        <v>4.63</v>
      </c>
      <c r="AL41" s="339">
        <f t="shared" si="0"/>
        <v>0</v>
      </c>
      <c r="AM41" s="340">
        <f t="shared" ca="1" si="1"/>
        <v>0</v>
      </c>
    </row>
    <row r="42" spans="2:39">
      <c r="B42" s="280"/>
      <c r="C42" s="290">
        <v>21</v>
      </c>
      <c r="D42" s="317">
        <f>PRICING!K63</f>
        <v>0</v>
      </c>
      <c r="E42" s="318">
        <f t="shared" ca="1" si="17"/>
        <v>0</v>
      </c>
      <c r="F42" s="319">
        <v>2.5009999999999999</v>
      </c>
      <c r="G42" s="320">
        <f t="shared" ref="G42:G51" ca="1" si="23">F42*E42</f>
        <v>0</v>
      </c>
      <c r="H42" s="321">
        <f t="shared" ref="H42:H51" ca="1" si="24">G42*D42/1000</f>
        <v>0</v>
      </c>
      <c r="I42" s="322">
        <f>PRICING!O63</f>
        <v>0</v>
      </c>
      <c r="J42" s="318">
        <f t="shared" ca="1" si="18"/>
        <v>0</v>
      </c>
      <c r="K42" s="319">
        <v>1.089</v>
      </c>
      <c r="L42" s="320">
        <f t="shared" ref="L42:L51" ca="1" si="25">K42*J42</f>
        <v>0</v>
      </c>
      <c r="M42" s="321">
        <f t="shared" ref="M42:M51" ca="1" si="26">L42*I42/1000</f>
        <v>0</v>
      </c>
      <c r="N42" s="322">
        <f>PRICING!L63</f>
        <v>0</v>
      </c>
      <c r="O42" s="318">
        <f t="shared" ca="1" si="19"/>
        <v>0</v>
      </c>
      <c r="P42" s="319">
        <v>1.3420000000000001</v>
      </c>
      <c r="Q42" s="320">
        <f t="shared" ref="Q42:Q51" ca="1" si="27">P42*O42</f>
        <v>0</v>
      </c>
      <c r="R42" s="321">
        <f t="shared" ref="R42:R51" ca="1" si="28">Q42*N42/1000</f>
        <v>0</v>
      </c>
      <c r="S42" s="322">
        <f>PRICING!P63</f>
        <v>0</v>
      </c>
      <c r="T42" s="318">
        <f t="shared" ca="1" si="20"/>
        <v>0</v>
      </c>
      <c r="U42" s="319">
        <v>0.94699999999999995</v>
      </c>
      <c r="V42" s="320">
        <f t="shared" ref="V42:V51" ca="1" si="29">U42*T42</f>
        <v>0</v>
      </c>
      <c r="W42" s="321">
        <f t="shared" ref="W42:W51" ca="1" si="30">V42*S42/1000</f>
        <v>0</v>
      </c>
      <c r="X42" s="322">
        <f>PRICING!M63</f>
        <v>0</v>
      </c>
      <c r="Y42" s="318">
        <f t="shared" ca="1" si="21"/>
        <v>0</v>
      </c>
      <c r="Z42" s="319">
        <v>0.80100000000000005</v>
      </c>
      <c r="AA42" s="320">
        <f t="shared" ref="AA42:AA51" ca="1" si="31">Z42*Y42</f>
        <v>0</v>
      </c>
      <c r="AB42" s="321">
        <f t="shared" ref="AB42:AB51" ca="1" si="32">AA42*X42/1000</f>
        <v>0</v>
      </c>
      <c r="AC42" s="322">
        <f>PRICING!Q63</f>
        <v>0</v>
      </c>
      <c r="AD42" s="318">
        <f t="shared" ca="1" si="22"/>
        <v>0</v>
      </c>
      <c r="AE42" s="319">
        <v>0.67900000000000005</v>
      </c>
      <c r="AF42" s="320">
        <f t="shared" ref="AF42:AF51" ca="1" si="33">AE42*AD42</f>
        <v>0</v>
      </c>
      <c r="AG42" s="321">
        <f t="shared" ref="AG42:AG51" ca="1" si="34">AF42*AC42/1000</f>
        <v>0</v>
      </c>
      <c r="AH42" s="323">
        <f t="shared" ref="AH42:AH51" si="35">SUM(AC42,X42,S42,N42,I42,D42)/1000</f>
        <v>0</v>
      </c>
      <c r="AI42" s="323">
        <f t="shared" ca="1" si="15"/>
        <v>0</v>
      </c>
      <c r="AJ42" s="324">
        <f t="shared" ref="AJ42:AJ51" si="36">IF(AH42=0,0,AI42*1000/AH42)</f>
        <v>0</v>
      </c>
      <c r="AK42" s="325">
        <v>5.0186353812703102</v>
      </c>
      <c r="AL42" s="339">
        <f t="shared" ref="AL42:AL51" si="37">AH42/AK42</f>
        <v>0</v>
      </c>
      <c r="AM42" s="340">
        <f t="shared" ref="AM42:AM51" ca="1" si="38">AI42/AK42</f>
        <v>0</v>
      </c>
    </row>
    <row r="43" spans="2:39">
      <c r="B43" s="280"/>
      <c r="C43" s="290">
        <v>22</v>
      </c>
      <c r="D43" s="317">
        <f>PRICING!K64</f>
        <v>0</v>
      </c>
      <c r="E43" s="318">
        <f t="shared" ca="1" si="17"/>
        <v>0</v>
      </c>
      <c r="F43" s="319">
        <v>2.5009999999999999</v>
      </c>
      <c r="G43" s="320">
        <f t="shared" ca="1" si="23"/>
        <v>0</v>
      </c>
      <c r="H43" s="321">
        <f t="shared" ca="1" si="24"/>
        <v>0</v>
      </c>
      <c r="I43" s="322">
        <f>PRICING!O64</f>
        <v>0</v>
      </c>
      <c r="J43" s="318">
        <f t="shared" ca="1" si="18"/>
        <v>0</v>
      </c>
      <c r="K43" s="319">
        <v>1.089</v>
      </c>
      <c r="L43" s="320">
        <f t="shared" ca="1" si="25"/>
        <v>0</v>
      </c>
      <c r="M43" s="321">
        <f t="shared" ca="1" si="26"/>
        <v>0</v>
      </c>
      <c r="N43" s="322">
        <f>PRICING!L64</f>
        <v>0</v>
      </c>
      <c r="O43" s="318">
        <f t="shared" ca="1" si="19"/>
        <v>0</v>
      </c>
      <c r="P43" s="319">
        <v>1.3420000000000001</v>
      </c>
      <c r="Q43" s="320">
        <f t="shared" ca="1" si="27"/>
        <v>0</v>
      </c>
      <c r="R43" s="321">
        <f t="shared" ca="1" si="28"/>
        <v>0</v>
      </c>
      <c r="S43" s="322">
        <f>PRICING!P64</f>
        <v>0</v>
      </c>
      <c r="T43" s="318">
        <f t="shared" ca="1" si="20"/>
        <v>0</v>
      </c>
      <c r="U43" s="319">
        <v>0.94699999999999995</v>
      </c>
      <c r="V43" s="320">
        <f t="shared" ca="1" si="29"/>
        <v>0</v>
      </c>
      <c r="W43" s="321">
        <f t="shared" ca="1" si="30"/>
        <v>0</v>
      </c>
      <c r="X43" s="322">
        <f>PRICING!M64</f>
        <v>0</v>
      </c>
      <c r="Y43" s="318">
        <f t="shared" ca="1" si="21"/>
        <v>0</v>
      </c>
      <c r="Z43" s="319">
        <v>0.80100000000000005</v>
      </c>
      <c r="AA43" s="320">
        <f t="shared" ca="1" si="31"/>
        <v>0</v>
      </c>
      <c r="AB43" s="321">
        <f t="shared" ca="1" si="32"/>
        <v>0</v>
      </c>
      <c r="AC43" s="322">
        <f>PRICING!Q64</f>
        <v>0</v>
      </c>
      <c r="AD43" s="318">
        <f t="shared" ca="1" si="22"/>
        <v>0</v>
      </c>
      <c r="AE43" s="319">
        <v>0.67900000000000005</v>
      </c>
      <c r="AF43" s="320">
        <f t="shared" ca="1" si="33"/>
        <v>0</v>
      </c>
      <c r="AG43" s="321">
        <f t="shared" ca="1" si="34"/>
        <v>0</v>
      </c>
      <c r="AH43" s="323">
        <f t="shared" si="35"/>
        <v>0</v>
      </c>
      <c r="AI43" s="323">
        <f t="shared" ca="1" si="15"/>
        <v>0</v>
      </c>
      <c r="AJ43" s="324">
        <f t="shared" si="36"/>
        <v>0</v>
      </c>
      <c r="AK43" s="325">
        <v>5.4402007532970158</v>
      </c>
      <c r="AL43" s="339">
        <f t="shared" si="37"/>
        <v>0</v>
      </c>
      <c r="AM43" s="340">
        <f t="shared" ca="1" si="38"/>
        <v>0</v>
      </c>
    </row>
    <row r="44" spans="2:39">
      <c r="B44" s="280"/>
      <c r="C44" s="290">
        <v>23</v>
      </c>
      <c r="D44" s="317">
        <f>PRICING!K65</f>
        <v>0</v>
      </c>
      <c r="E44" s="318">
        <f t="shared" ca="1" si="17"/>
        <v>0</v>
      </c>
      <c r="F44" s="319">
        <v>2.5009999999999999</v>
      </c>
      <c r="G44" s="320">
        <f t="shared" ca="1" si="23"/>
        <v>0</v>
      </c>
      <c r="H44" s="321">
        <f t="shared" ca="1" si="24"/>
        <v>0</v>
      </c>
      <c r="I44" s="322">
        <f>PRICING!O65</f>
        <v>0</v>
      </c>
      <c r="J44" s="318">
        <f t="shared" ca="1" si="18"/>
        <v>0</v>
      </c>
      <c r="K44" s="319">
        <v>1.089</v>
      </c>
      <c r="L44" s="320">
        <f t="shared" ca="1" si="25"/>
        <v>0</v>
      </c>
      <c r="M44" s="321">
        <f t="shared" ca="1" si="26"/>
        <v>0</v>
      </c>
      <c r="N44" s="322">
        <f>PRICING!L65</f>
        <v>0</v>
      </c>
      <c r="O44" s="318">
        <f t="shared" ca="1" si="19"/>
        <v>0</v>
      </c>
      <c r="P44" s="319">
        <v>1.3420000000000001</v>
      </c>
      <c r="Q44" s="320">
        <f t="shared" ca="1" si="27"/>
        <v>0</v>
      </c>
      <c r="R44" s="321">
        <f t="shared" ca="1" si="28"/>
        <v>0</v>
      </c>
      <c r="S44" s="322">
        <f>PRICING!P65</f>
        <v>0</v>
      </c>
      <c r="T44" s="318">
        <f t="shared" ca="1" si="20"/>
        <v>0</v>
      </c>
      <c r="U44" s="319">
        <v>0.94699999999999995</v>
      </c>
      <c r="V44" s="320">
        <f t="shared" ca="1" si="29"/>
        <v>0</v>
      </c>
      <c r="W44" s="321">
        <f t="shared" ca="1" si="30"/>
        <v>0</v>
      </c>
      <c r="X44" s="322">
        <f>PRICING!M65</f>
        <v>0</v>
      </c>
      <c r="Y44" s="318">
        <f t="shared" ca="1" si="21"/>
        <v>0</v>
      </c>
      <c r="Z44" s="319">
        <v>0.80100000000000005</v>
      </c>
      <c r="AA44" s="320">
        <f t="shared" ca="1" si="31"/>
        <v>0</v>
      </c>
      <c r="AB44" s="321">
        <f t="shared" ca="1" si="32"/>
        <v>0</v>
      </c>
      <c r="AC44" s="322">
        <f>PRICING!Q65</f>
        <v>0</v>
      </c>
      <c r="AD44" s="318">
        <f t="shared" ca="1" si="22"/>
        <v>0</v>
      </c>
      <c r="AE44" s="319">
        <v>0.67900000000000005</v>
      </c>
      <c r="AF44" s="320">
        <f t="shared" ca="1" si="33"/>
        <v>0</v>
      </c>
      <c r="AG44" s="321">
        <f t="shared" ca="1" si="34"/>
        <v>0</v>
      </c>
      <c r="AH44" s="323">
        <f t="shared" si="35"/>
        <v>0</v>
      </c>
      <c r="AI44" s="323">
        <f t="shared" ca="1" si="15"/>
        <v>0</v>
      </c>
      <c r="AJ44" s="324">
        <f t="shared" si="36"/>
        <v>0</v>
      </c>
      <c r="AK44" s="325">
        <v>5.8971776165739662</v>
      </c>
      <c r="AL44" s="339">
        <f t="shared" si="37"/>
        <v>0</v>
      </c>
      <c r="AM44" s="340">
        <f t="shared" ca="1" si="38"/>
        <v>0</v>
      </c>
    </row>
    <row r="45" spans="2:39">
      <c r="B45" s="280"/>
      <c r="C45" s="290">
        <v>24</v>
      </c>
      <c r="D45" s="317">
        <f>PRICING!K66</f>
        <v>0</v>
      </c>
      <c r="E45" s="318">
        <f t="shared" ca="1" si="17"/>
        <v>0</v>
      </c>
      <c r="F45" s="319">
        <v>2.5009999999999999</v>
      </c>
      <c r="G45" s="320">
        <f t="shared" ca="1" si="23"/>
        <v>0</v>
      </c>
      <c r="H45" s="321">
        <f t="shared" ca="1" si="24"/>
        <v>0</v>
      </c>
      <c r="I45" s="322">
        <f>PRICING!O66</f>
        <v>0</v>
      </c>
      <c r="J45" s="318">
        <f t="shared" ca="1" si="18"/>
        <v>0</v>
      </c>
      <c r="K45" s="319">
        <v>1.089</v>
      </c>
      <c r="L45" s="320">
        <f t="shared" ca="1" si="25"/>
        <v>0</v>
      </c>
      <c r="M45" s="321">
        <f t="shared" ca="1" si="26"/>
        <v>0</v>
      </c>
      <c r="N45" s="322">
        <f>PRICING!L66</f>
        <v>0</v>
      </c>
      <c r="O45" s="318">
        <f t="shared" ca="1" si="19"/>
        <v>0</v>
      </c>
      <c r="P45" s="319">
        <v>1.3420000000000001</v>
      </c>
      <c r="Q45" s="320">
        <f t="shared" ca="1" si="27"/>
        <v>0</v>
      </c>
      <c r="R45" s="321">
        <f t="shared" ca="1" si="28"/>
        <v>0</v>
      </c>
      <c r="S45" s="322">
        <f>PRICING!P66</f>
        <v>0</v>
      </c>
      <c r="T45" s="318">
        <f t="shared" ca="1" si="20"/>
        <v>0</v>
      </c>
      <c r="U45" s="319">
        <v>0.94699999999999995</v>
      </c>
      <c r="V45" s="320">
        <f t="shared" ca="1" si="29"/>
        <v>0</v>
      </c>
      <c r="W45" s="321">
        <f t="shared" ca="1" si="30"/>
        <v>0</v>
      </c>
      <c r="X45" s="322">
        <f>PRICING!M66</f>
        <v>0</v>
      </c>
      <c r="Y45" s="318">
        <f t="shared" ca="1" si="21"/>
        <v>0</v>
      </c>
      <c r="Z45" s="319">
        <v>0.80100000000000005</v>
      </c>
      <c r="AA45" s="320">
        <f t="shared" ca="1" si="31"/>
        <v>0</v>
      </c>
      <c r="AB45" s="321">
        <f t="shared" ca="1" si="32"/>
        <v>0</v>
      </c>
      <c r="AC45" s="322">
        <f>PRICING!Q66</f>
        <v>0</v>
      </c>
      <c r="AD45" s="318">
        <f t="shared" ca="1" si="22"/>
        <v>0</v>
      </c>
      <c r="AE45" s="319">
        <v>0.67900000000000005</v>
      </c>
      <c r="AF45" s="320">
        <f t="shared" ca="1" si="33"/>
        <v>0</v>
      </c>
      <c r="AG45" s="321">
        <f t="shared" ca="1" si="34"/>
        <v>0</v>
      </c>
      <c r="AH45" s="323">
        <f t="shared" si="35"/>
        <v>0</v>
      </c>
      <c r="AI45" s="323">
        <f t="shared" ca="1" si="15"/>
        <v>0</v>
      </c>
      <c r="AJ45" s="324">
        <f t="shared" si="36"/>
        <v>0</v>
      </c>
      <c r="AK45" s="325">
        <v>6.3925405363661794</v>
      </c>
      <c r="AL45" s="339">
        <f t="shared" si="37"/>
        <v>0</v>
      </c>
      <c r="AM45" s="340">
        <f t="shared" ca="1" si="38"/>
        <v>0</v>
      </c>
    </row>
    <row r="46" spans="2:39">
      <c r="B46" s="280"/>
      <c r="C46" s="290">
        <v>25</v>
      </c>
      <c r="D46" s="317">
        <f>PRICING!K67</f>
        <v>0</v>
      </c>
      <c r="E46" s="318">
        <f t="shared" ca="1" si="17"/>
        <v>0</v>
      </c>
      <c r="F46" s="319">
        <v>2.5009999999999999</v>
      </c>
      <c r="G46" s="320">
        <f t="shared" ca="1" si="23"/>
        <v>0</v>
      </c>
      <c r="H46" s="321">
        <f t="shared" ca="1" si="24"/>
        <v>0</v>
      </c>
      <c r="I46" s="322">
        <f>PRICING!O67</f>
        <v>0</v>
      </c>
      <c r="J46" s="318">
        <f t="shared" ca="1" si="18"/>
        <v>0</v>
      </c>
      <c r="K46" s="319">
        <v>1.089</v>
      </c>
      <c r="L46" s="320">
        <f t="shared" ca="1" si="25"/>
        <v>0</v>
      </c>
      <c r="M46" s="321">
        <f t="shared" ca="1" si="26"/>
        <v>0</v>
      </c>
      <c r="N46" s="322">
        <f>PRICING!L67</f>
        <v>0</v>
      </c>
      <c r="O46" s="318">
        <f t="shared" ca="1" si="19"/>
        <v>0</v>
      </c>
      <c r="P46" s="319">
        <v>1.3420000000000001</v>
      </c>
      <c r="Q46" s="320">
        <f t="shared" ca="1" si="27"/>
        <v>0</v>
      </c>
      <c r="R46" s="321">
        <f t="shared" ca="1" si="28"/>
        <v>0</v>
      </c>
      <c r="S46" s="322">
        <f>PRICING!P67</f>
        <v>0</v>
      </c>
      <c r="T46" s="318">
        <f t="shared" ca="1" si="20"/>
        <v>0</v>
      </c>
      <c r="U46" s="319">
        <v>0.94699999999999995</v>
      </c>
      <c r="V46" s="320">
        <f t="shared" ca="1" si="29"/>
        <v>0</v>
      </c>
      <c r="W46" s="321">
        <f t="shared" ca="1" si="30"/>
        <v>0</v>
      </c>
      <c r="X46" s="322">
        <f>PRICING!M67</f>
        <v>0</v>
      </c>
      <c r="Y46" s="318">
        <f t="shared" ca="1" si="21"/>
        <v>0</v>
      </c>
      <c r="Z46" s="319">
        <v>0.80100000000000005</v>
      </c>
      <c r="AA46" s="320">
        <f t="shared" ca="1" si="31"/>
        <v>0</v>
      </c>
      <c r="AB46" s="321">
        <f t="shared" ca="1" si="32"/>
        <v>0</v>
      </c>
      <c r="AC46" s="322">
        <f>PRICING!Q67</f>
        <v>0</v>
      </c>
      <c r="AD46" s="318">
        <f t="shared" ca="1" si="22"/>
        <v>0</v>
      </c>
      <c r="AE46" s="319">
        <v>0.67900000000000005</v>
      </c>
      <c r="AF46" s="320">
        <f t="shared" ca="1" si="33"/>
        <v>0</v>
      </c>
      <c r="AG46" s="321">
        <f t="shared" ca="1" si="34"/>
        <v>0</v>
      </c>
      <c r="AH46" s="323">
        <f t="shared" si="35"/>
        <v>0</v>
      </c>
      <c r="AI46" s="323">
        <f t="shared" ca="1" si="15"/>
        <v>0</v>
      </c>
      <c r="AJ46" s="324">
        <f t="shared" si="36"/>
        <v>0</v>
      </c>
      <c r="AK46" s="325">
        <v>6.9295139414209377</v>
      </c>
      <c r="AL46" s="339">
        <f t="shared" si="37"/>
        <v>0</v>
      </c>
      <c r="AM46" s="340">
        <f t="shared" ca="1" si="38"/>
        <v>0</v>
      </c>
    </row>
    <row r="47" spans="2:39">
      <c r="B47" s="280"/>
      <c r="C47" s="290">
        <v>26</v>
      </c>
      <c r="D47" s="317">
        <f>PRICING!K68</f>
        <v>0</v>
      </c>
      <c r="E47" s="318">
        <f t="shared" ca="1" si="17"/>
        <v>0</v>
      </c>
      <c r="F47" s="319">
        <v>2.5009999999999999</v>
      </c>
      <c r="G47" s="320">
        <f t="shared" ca="1" si="23"/>
        <v>0</v>
      </c>
      <c r="H47" s="321">
        <f t="shared" ca="1" si="24"/>
        <v>0</v>
      </c>
      <c r="I47" s="322">
        <f>PRICING!O68</f>
        <v>0</v>
      </c>
      <c r="J47" s="318">
        <f t="shared" ca="1" si="18"/>
        <v>0</v>
      </c>
      <c r="K47" s="319">
        <v>1.089</v>
      </c>
      <c r="L47" s="320">
        <f t="shared" ca="1" si="25"/>
        <v>0</v>
      </c>
      <c r="M47" s="321">
        <f t="shared" ca="1" si="26"/>
        <v>0</v>
      </c>
      <c r="N47" s="322">
        <f>PRICING!L68</f>
        <v>0</v>
      </c>
      <c r="O47" s="318">
        <f t="shared" ca="1" si="19"/>
        <v>0</v>
      </c>
      <c r="P47" s="319">
        <v>1.3420000000000001</v>
      </c>
      <c r="Q47" s="320">
        <f t="shared" ca="1" si="27"/>
        <v>0</v>
      </c>
      <c r="R47" s="321">
        <f t="shared" ca="1" si="28"/>
        <v>0</v>
      </c>
      <c r="S47" s="322">
        <f>PRICING!P68</f>
        <v>0</v>
      </c>
      <c r="T47" s="318">
        <f t="shared" ca="1" si="20"/>
        <v>0</v>
      </c>
      <c r="U47" s="319">
        <v>0.94699999999999995</v>
      </c>
      <c r="V47" s="320">
        <f t="shared" ca="1" si="29"/>
        <v>0</v>
      </c>
      <c r="W47" s="321">
        <f t="shared" ca="1" si="30"/>
        <v>0</v>
      </c>
      <c r="X47" s="322">
        <f>PRICING!M68</f>
        <v>0</v>
      </c>
      <c r="Y47" s="318">
        <f t="shared" ca="1" si="21"/>
        <v>0</v>
      </c>
      <c r="Z47" s="319">
        <v>0.80100000000000005</v>
      </c>
      <c r="AA47" s="320">
        <f t="shared" ca="1" si="31"/>
        <v>0</v>
      </c>
      <c r="AB47" s="321">
        <f t="shared" ca="1" si="32"/>
        <v>0</v>
      </c>
      <c r="AC47" s="322">
        <f>PRICING!Q68</f>
        <v>0</v>
      </c>
      <c r="AD47" s="318">
        <f t="shared" ca="1" si="22"/>
        <v>0</v>
      </c>
      <c r="AE47" s="319">
        <v>0.67900000000000005</v>
      </c>
      <c r="AF47" s="320">
        <f t="shared" ca="1" si="33"/>
        <v>0</v>
      </c>
      <c r="AG47" s="321">
        <f t="shared" ca="1" si="34"/>
        <v>0</v>
      </c>
      <c r="AH47" s="323">
        <f t="shared" si="35"/>
        <v>0</v>
      </c>
      <c r="AI47" s="323">
        <f t="shared" ca="1" si="15"/>
        <v>0</v>
      </c>
      <c r="AJ47" s="324">
        <f t="shared" si="36"/>
        <v>0</v>
      </c>
      <c r="AK47" s="325">
        <v>7.5115931125002966</v>
      </c>
      <c r="AL47" s="339">
        <f t="shared" si="37"/>
        <v>0</v>
      </c>
      <c r="AM47" s="340">
        <f t="shared" ca="1" si="38"/>
        <v>0</v>
      </c>
    </row>
    <row r="48" spans="2:39">
      <c r="B48" s="280"/>
      <c r="C48" s="290">
        <v>27</v>
      </c>
      <c r="D48" s="317">
        <f>PRICING!K69</f>
        <v>0</v>
      </c>
      <c r="E48" s="318">
        <f t="shared" ca="1" si="17"/>
        <v>0</v>
      </c>
      <c r="F48" s="319">
        <v>2.5009999999999999</v>
      </c>
      <c r="G48" s="320">
        <f t="shared" ca="1" si="23"/>
        <v>0</v>
      </c>
      <c r="H48" s="321">
        <f t="shared" ca="1" si="24"/>
        <v>0</v>
      </c>
      <c r="I48" s="322">
        <f>PRICING!O69</f>
        <v>0</v>
      </c>
      <c r="J48" s="318">
        <f t="shared" ca="1" si="18"/>
        <v>0</v>
      </c>
      <c r="K48" s="319">
        <v>1.089</v>
      </c>
      <c r="L48" s="320">
        <f t="shared" ca="1" si="25"/>
        <v>0</v>
      </c>
      <c r="M48" s="321">
        <f t="shared" ca="1" si="26"/>
        <v>0</v>
      </c>
      <c r="N48" s="322">
        <f>PRICING!L69</f>
        <v>0</v>
      </c>
      <c r="O48" s="318">
        <f t="shared" ca="1" si="19"/>
        <v>0</v>
      </c>
      <c r="P48" s="319">
        <v>1.3420000000000001</v>
      </c>
      <c r="Q48" s="320">
        <f t="shared" ca="1" si="27"/>
        <v>0</v>
      </c>
      <c r="R48" s="321">
        <f t="shared" ca="1" si="28"/>
        <v>0</v>
      </c>
      <c r="S48" s="322">
        <f>PRICING!P69</f>
        <v>0</v>
      </c>
      <c r="T48" s="318">
        <f t="shared" ca="1" si="20"/>
        <v>0</v>
      </c>
      <c r="U48" s="319">
        <v>0.94699999999999995</v>
      </c>
      <c r="V48" s="320">
        <f t="shared" ca="1" si="29"/>
        <v>0</v>
      </c>
      <c r="W48" s="321">
        <f t="shared" ca="1" si="30"/>
        <v>0</v>
      </c>
      <c r="X48" s="322">
        <f>PRICING!M69</f>
        <v>0</v>
      </c>
      <c r="Y48" s="318">
        <f t="shared" ca="1" si="21"/>
        <v>0</v>
      </c>
      <c r="Z48" s="319">
        <v>0.80100000000000005</v>
      </c>
      <c r="AA48" s="320">
        <f t="shared" ca="1" si="31"/>
        <v>0</v>
      </c>
      <c r="AB48" s="321">
        <f t="shared" ca="1" si="32"/>
        <v>0</v>
      </c>
      <c r="AC48" s="322">
        <f>PRICING!Q69</f>
        <v>0</v>
      </c>
      <c r="AD48" s="318">
        <f t="shared" ca="1" si="22"/>
        <v>0</v>
      </c>
      <c r="AE48" s="319">
        <v>0.67900000000000005</v>
      </c>
      <c r="AF48" s="320">
        <f t="shared" ca="1" si="33"/>
        <v>0</v>
      </c>
      <c r="AG48" s="321">
        <f t="shared" ca="1" si="34"/>
        <v>0</v>
      </c>
      <c r="AH48" s="323">
        <f t="shared" si="35"/>
        <v>0</v>
      </c>
      <c r="AI48" s="323">
        <f t="shared" ca="1" si="15"/>
        <v>0</v>
      </c>
      <c r="AJ48" s="324">
        <f t="shared" si="36"/>
        <v>0</v>
      </c>
      <c r="AK48" s="325">
        <v>8.1425669339503219</v>
      </c>
      <c r="AL48" s="339">
        <f t="shared" si="37"/>
        <v>0</v>
      </c>
      <c r="AM48" s="340">
        <f t="shared" ca="1" si="38"/>
        <v>0</v>
      </c>
    </row>
    <row r="49" spans="2:39">
      <c r="B49" s="280"/>
      <c r="C49" s="290">
        <v>28</v>
      </c>
      <c r="D49" s="317">
        <f>PRICING!K70</f>
        <v>0</v>
      </c>
      <c r="E49" s="318">
        <f t="shared" ca="1" si="17"/>
        <v>0</v>
      </c>
      <c r="F49" s="319">
        <v>2.5009999999999999</v>
      </c>
      <c r="G49" s="320">
        <f t="shared" ca="1" si="23"/>
        <v>0</v>
      </c>
      <c r="H49" s="321">
        <f t="shared" ca="1" si="24"/>
        <v>0</v>
      </c>
      <c r="I49" s="322">
        <f>PRICING!O70</f>
        <v>0</v>
      </c>
      <c r="J49" s="318">
        <f t="shared" ca="1" si="18"/>
        <v>0</v>
      </c>
      <c r="K49" s="319">
        <v>1.089</v>
      </c>
      <c r="L49" s="320">
        <f t="shared" ca="1" si="25"/>
        <v>0</v>
      </c>
      <c r="M49" s="321">
        <f t="shared" ca="1" si="26"/>
        <v>0</v>
      </c>
      <c r="N49" s="322">
        <f>PRICING!L70</f>
        <v>0</v>
      </c>
      <c r="O49" s="318">
        <f t="shared" ca="1" si="19"/>
        <v>0</v>
      </c>
      <c r="P49" s="319">
        <v>1.3420000000000001</v>
      </c>
      <c r="Q49" s="320">
        <f t="shared" ca="1" si="27"/>
        <v>0</v>
      </c>
      <c r="R49" s="321">
        <f t="shared" ca="1" si="28"/>
        <v>0</v>
      </c>
      <c r="S49" s="322">
        <f>PRICING!P70</f>
        <v>0</v>
      </c>
      <c r="T49" s="318">
        <f t="shared" ca="1" si="20"/>
        <v>0</v>
      </c>
      <c r="U49" s="319">
        <v>0.94699999999999995</v>
      </c>
      <c r="V49" s="320">
        <f t="shared" ca="1" si="29"/>
        <v>0</v>
      </c>
      <c r="W49" s="321">
        <f t="shared" ca="1" si="30"/>
        <v>0</v>
      </c>
      <c r="X49" s="322">
        <f>PRICING!M70</f>
        <v>0</v>
      </c>
      <c r="Y49" s="318">
        <f t="shared" ca="1" si="21"/>
        <v>0</v>
      </c>
      <c r="Z49" s="319">
        <v>0.80100000000000005</v>
      </c>
      <c r="AA49" s="320">
        <f t="shared" ca="1" si="31"/>
        <v>0</v>
      </c>
      <c r="AB49" s="321">
        <f t="shared" ca="1" si="32"/>
        <v>0</v>
      </c>
      <c r="AC49" s="322">
        <f>PRICING!Q70</f>
        <v>0</v>
      </c>
      <c r="AD49" s="318">
        <f t="shared" ca="1" si="22"/>
        <v>0</v>
      </c>
      <c r="AE49" s="319">
        <v>0.67900000000000005</v>
      </c>
      <c r="AF49" s="320">
        <f t="shared" ca="1" si="33"/>
        <v>0</v>
      </c>
      <c r="AG49" s="321">
        <f t="shared" ca="1" si="34"/>
        <v>0</v>
      </c>
      <c r="AH49" s="323">
        <f t="shared" si="35"/>
        <v>0</v>
      </c>
      <c r="AI49" s="323">
        <f t="shared" ca="1" si="15"/>
        <v>0</v>
      </c>
      <c r="AJ49" s="324">
        <f t="shared" si="36"/>
        <v>0</v>
      </c>
      <c r="AK49" s="325">
        <v>8.8265425564021509</v>
      </c>
      <c r="AL49" s="339">
        <f t="shared" si="37"/>
        <v>0</v>
      </c>
      <c r="AM49" s="340">
        <f t="shared" ca="1" si="38"/>
        <v>0</v>
      </c>
    </row>
    <row r="50" spans="2:39">
      <c r="B50" s="280"/>
      <c r="C50" s="290">
        <v>29</v>
      </c>
      <c r="D50" s="317">
        <f>PRICING!K71</f>
        <v>0</v>
      </c>
      <c r="E50" s="318">
        <f t="shared" ca="1" si="17"/>
        <v>0</v>
      </c>
      <c r="F50" s="319">
        <v>2.5009999999999999</v>
      </c>
      <c r="G50" s="320">
        <f t="shared" ca="1" si="23"/>
        <v>0</v>
      </c>
      <c r="H50" s="321">
        <f t="shared" ca="1" si="24"/>
        <v>0</v>
      </c>
      <c r="I50" s="322">
        <f>PRICING!O71</f>
        <v>0</v>
      </c>
      <c r="J50" s="318">
        <f t="shared" ca="1" si="18"/>
        <v>0</v>
      </c>
      <c r="K50" s="319">
        <v>1.089</v>
      </c>
      <c r="L50" s="320">
        <f t="shared" ca="1" si="25"/>
        <v>0</v>
      </c>
      <c r="M50" s="321">
        <f t="shared" ca="1" si="26"/>
        <v>0</v>
      </c>
      <c r="N50" s="322">
        <f>PRICING!L71</f>
        <v>0</v>
      </c>
      <c r="O50" s="318">
        <f t="shared" ca="1" si="19"/>
        <v>0</v>
      </c>
      <c r="P50" s="319">
        <v>1.3420000000000001</v>
      </c>
      <c r="Q50" s="320">
        <f t="shared" ca="1" si="27"/>
        <v>0</v>
      </c>
      <c r="R50" s="321">
        <f t="shared" ca="1" si="28"/>
        <v>0</v>
      </c>
      <c r="S50" s="322">
        <f>PRICING!P71</f>
        <v>0</v>
      </c>
      <c r="T50" s="318">
        <f t="shared" ca="1" si="20"/>
        <v>0</v>
      </c>
      <c r="U50" s="319">
        <v>0.94699999999999995</v>
      </c>
      <c r="V50" s="320">
        <f t="shared" ca="1" si="29"/>
        <v>0</v>
      </c>
      <c r="W50" s="321">
        <f t="shared" ca="1" si="30"/>
        <v>0</v>
      </c>
      <c r="X50" s="322">
        <f>PRICING!M71</f>
        <v>0</v>
      </c>
      <c r="Y50" s="318">
        <f t="shared" ca="1" si="21"/>
        <v>0</v>
      </c>
      <c r="Z50" s="319">
        <v>0.80100000000000005</v>
      </c>
      <c r="AA50" s="320">
        <f t="shared" ca="1" si="31"/>
        <v>0</v>
      </c>
      <c r="AB50" s="321">
        <f t="shared" ca="1" si="32"/>
        <v>0</v>
      </c>
      <c r="AC50" s="322">
        <f>PRICING!Q71</f>
        <v>0</v>
      </c>
      <c r="AD50" s="318">
        <f t="shared" ca="1" si="22"/>
        <v>0</v>
      </c>
      <c r="AE50" s="319">
        <v>0.67900000000000005</v>
      </c>
      <c r="AF50" s="320">
        <f t="shared" ca="1" si="33"/>
        <v>0</v>
      </c>
      <c r="AG50" s="321">
        <f t="shared" ca="1" si="34"/>
        <v>0</v>
      </c>
      <c r="AH50" s="323">
        <f t="shared" si="35"/>
        <v>0</v>
      </c>
      <c r="AI50" s="323">
        <f t="shared" ca="1" si="15"/>
        <v>0</v>
      </c>
      <c r="AJ50" s="324">
        <f t="shared" si="36"/>
        <v>0</v>
      </c>
      <c r="AK50" s="325">
        <v>9.5679721311399302</v>
      </c>
      <c r="AL50" s="339">
        <f t="shared" si="37"/>
        <v>0</v>
      </c>
      <c r="AM50" s="340">
        <f t="shared" ca="1" si="38"/>
        <v>0</v>
      </c>
    </row>
    <row r="51" spans="2:39" ht="15.75" thickBot="1">
      <c r="B51" s="280"/>
      <c r="C51" s="290">
        <v>30</v>
      </c>
      <c r="D51" s="326">
        <f>PRICING!K72</f>
        <v>0</v>
      </c>
      <c r="E51" s="327">
        <f t="shared" ca="1" si="17"/>
        <v>0</v>
      </c>
      <c r="F51" s="328">
        <v>2.5009999999999999</v>
      </c>
      <c r="G51" s="329">
        <f t="shared" ca="1" si="23"/>
        <v>0</v>
      </c>
      <c r="H51" s="330">
        <f t="shared" ca="1" si="24"/>
        <v>0</v>
      </c>
      <c r="I51" s="331">
        <f>PRICING!O72</f>
        <v>0</v>
      </c>
      <c r="J51" s="327">
        <f t="shared" ca="1" si="18"/>
        <v>0</v>
      </c>
      <c r="K51" s="328">
        <v>1.089</v>
      </c>
      <c r="L51" s="329">
        <f t="shared" ca="1" si="25"/>
        <v>0</v>
      </c>
      <c r="M51" s="330">
        <f t="shared" ca="1" si="26"/>
        <v>0</v>
      </c>
      <c r="N51" s="331">
        <f>PRICING!L72</f>
        <v>0</v>
      </c>
      <c r="O51" s="327">
        <f t="shared" ca="1" si="19"/>
        <v>0</v>
      </c>
      <c r="P51" s="328">
        <v>1.3420000000000001</v>
      </c>
      <c r="Q51" s="329">
        <f t="shared" ca="1" si="27"/>
        <v>0</v>
      </c>
      <c r="R51" s="330">
        <f t="shared" ca="1" si="28"/>
        <v>0</v>
      </c>
      <c r="S51" s="331">
        <f>PRICING!P72</f>
        <v>0</v>
      </c>
      <c r="T51" s="327">
        <f t="shared" ca="1" si="20"/>
        <v>0</v>
      </c>
      <c r="U51" s="328">
        <v>0.94699999999999995</v>
      </c>
      <c r="V51" s="329">
        <f t="shared" ca="1" si="29"/>
        <v>0</v>
      </c>
      <c r="W51" s="330">
        <f t="shared" ca="1" si="30"/>
        <v>0</v>
      </c>
      <c r="X51" s="331">
        <f>PRICING!M72</f>
        <v>0</v>
      </c>
      <c r="Y51" s="327">
        <f t="shared" ca="1" si="21"/>
        <v>0</v>
      </c>
      <c r="Z51" s="328">
        <v>0.80100000000000005</v>
      </c>
      <c r="AA51" s="329">
        <f t="shared" ca="1" si="31"/>
        <v>0</v>
      </c>
      <c r="AB51" s="330">
        <f t="shared" ca="1" si="32"/>
        <v>0</v>
      </c>
      <c r="AC51" s="331">
        <f>PRICING!Q72</f>
        <v>0</v>
      </c>
      <c r="AD51" s="327">
        <f t="shared" ca="1" si="22"/>
        <v>0</v>
      </c>
      <c r="AE51" s="328">
        <v>0.67900000000000005</v>
      </c>
      <c r="AF51" s="329">
        <f t="shared" ca="1" si="33"/>
        <v>0</v>
      </c>
      <c r="AG51" s="330">
        <f t="shared" ca="1" si="34"/>
        <v>0</v>
      </c>
      <c r="AH51" s="332">
        <f t="shared" si="35"/>
        <v>0</v>
      </c>
      <c r="AI51" s="332">
        <f t="shared" ca="1" si="15"/>
        <v>0</v>
      </c>
      <c r="AJ51" s="333">
        <f t="shared" si="36"/>
        <v>0</v>
      </c>
      <c r="AK51" s="334">
        <v>10.371681790155684</v>
      </c>
      <c r="AL51" s="341">
        <f t="shared" si="37"/>
        <v>0</v>
      </c>
      <c r="AM51" s="342">
        <f t="shared" ca="1" si="38"/>
        <v>0</v>
      </c>
    </row>
    <row r="52" spans="2:39">
      <c r="B52" s="280"/>
      <c r="C52" s="290"/>
      <c r="D52" s="306"/>
      <c r="E52" s="291"/>
      <c r="F52" s="292"/>
      <c r="G52" s="293"/>
      <c r="H52" s="307"/>
      <c r="I52" s="306"/>
      <c r="J52" s="291"/>
      <c r="K52" s="292"/>
      <c r="L52" s="293"/>
      <c r="M52" s="307"/>
      <c r="N52" s="306"/>
      <c r="O52" s="291"/>
      <c r="P52" s="292"/>
      <c r="Q52" s="293"/>
      <c r="R52" s="307"/>
      <c r="S52" s="306"/>
      <c r="T52" s="291"/>
      <c r="U52" s="292"/>
      <c r="V52" s="293"/>
      <c r="W52" s="307"/>
      <c r="X52" s="306"/>
      <c r="Y52" s="291"/>
      <c r="Z52" s="292"/>
      <c r="AA52" s="293"/>
      <c r="AB52" s="307"/>
      <c r="AC52" s="306"/>
      <c r="AD52" s="291"/>
      <c r="AE52" s="292"/>
      <c r="AF52" s="293"/>
      <c r="AG52" s="307"/>
      <c r="AH52" s="294"/>
      <c r="AI52" s="294"/>
      <c r="AJ52" s="295"/>
      <c r="AK52" s="296"/>
      <c r="AL52" s="343"/>
      <c r="AM52" s="344"/>
    </row>
    <row r="53" spans="2:39">
      <c r="B53" s="280"/>
      <c r="C53" s="297" t="s">
        <v>240</v>
      </c>
      <c r="D53" s="280"/>
      <c r="E53" s="280"/>
      <c r="F53" s="280"/>
      <c r="G53" s="280"/>
      <c r="H53" s="298">
        <f ca="1">SUM(H22:H51)</f>
        <v>0</v>
      </c>
      <c r="I53" s="298"/>
      <c r="J53" s="298"/>
      <c r="K53" s="298"/>
      <c r="L53" s="298"/>
      <c r="M53" s="298">
        <f ca="1">SUM(M22:M51)</f>
        <v>0</v>
      </c>
      <c r="N53" s="298"/>
      <c r="O53" s="298"/>
      <c r="P53" s="298"/>
      <c r="Q53" s="298"/>
      <c r="R53" s="298">
        <f ca="1">SUM(R22:R51)</f>
        <v>0</v>
      </c>
      <c r="S53" s="298"/>
      <c r="T53" s="298"/>
      <c r="U53" s="298"/>
      <c r="V53" s="298"/>
      <c r="W53" s="298">
        <f ca="1">SUM(W22:W51)</f>
        <v>0</v>
      </c>
      <c r="X53" s="298"/>
      <c r="Y53" s="298"/>
      <c r="Z53" s="298"/>
      <c r="AA53" s="298"/>
      <c r="AB53" s="298">
        <f ca="1">SUM(AB22:AB51)</f>
        <v>0</v>
      </c>
      <c r="AC53" s="298"/>
      <c r="AD53" s="298"/>
      <c r="AE53" s="298"/>
      <c r="AF53" s="298"/>
      <c r="AG53" s="298">
        <f ca="1">SUM(AG22:AG51)</f>
        <v>0</v>
      </c>
      <c r="AH53" s="280"/>
      <c r="AI53" s="280"/>
      <c r="AJ53" s="280"/>
      <c r="AK53" s="280"/>
      <c r="AL53" s="345">
        <f>SUM(AL22:AL51)</f>
        <v>0</v>
      </c>
      <c r="AM53" s="344">
        <f ca="1">SUM(AM22:AM51)</f>
        <v>0</v>
      </c>
    </row>
    <row r="54" spans="2:39">
      <c r="B54" s="280"/>
      <c r="C54" s="297" t="s">
        <v>241</v>
      </c>
      <c r="D54" s="280"/>
      <c r="E54" s="280"/>
      <c r="F54" s="280"/>
      <c r="G54" s="280"/>
      <c r="H54" s="299">
        <f ca="1">SUMPRODUCT(H22:H51,$AK$22:$AK$51^-1)</f>
        <v>0</v>
      </c>
      <c r="I54" s="298"/>
      <c r="J54" s="298"/>
      <c r="K54" s="298"/>
      <c r="L54" s="298"/>
      <c r="M54" s="299">
        <f ca="1">SUMPRODUCT(M22:M51,$AK$22:$AK$51^-1)</f>
        <v>0</v>
      </c>
      <c r="N54" s="298"/>
      <c r="O54" s="298"/>
      <c r="P54" s="298"/>
      <c r="Q54" s="298"/>
      <c r="R54" s="299">
        <f ca="1">SUMPRODUCT(R22:R51,$AK$22:$AK$51^-1)</f>
        <v>0</v>
      </c>
      <c r="S54" s="298"/>
      <c r="T54" s="298"/>
      <c r="U54" s="298"/>
      <c r="V54" s="298"/>
      <c r="W54" s="299">
        <f ca="1">SUMPRODUCT(W22:W51,$AK$22:$AK$51^-1)</f>
        <v>0</v>
      </c>
      <c r="X54" s="298"/>
      <c r="Y54" s="298"/>
      <c r="Z54" s="298"/>
      <c r="AA54" s="298"/>
      <c r="AB54" s="299">
        <f ca="1">SUMPRODUCT(AB22:AB51,$AK$22:$AK$51^-1)</f>
        <v>0</v>
      </c>
      <c r="AC54" s="298"/>
      <c r="AD54" s="298"/>
      <c r="AE54" s="298"/>
      <c r="AF54" s="298"/>
      <c r="AG54" s="299">
        <f ca="1">SUMPRODUCT(AG22:AG51,$AK$22:$AK$51^-1)</f>
        <v>0</v>
      </c>
      <c r="AH54" s="280"/>
      <c r="AI54" s="280"/>
      <c r="AJ54" s="280"/>
      <c r="AK54" s="280"/>
    </row>
    <row r="55" spans="2:39">
      <c r="B55" s="280"/>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c r="AJ55" s="280"/>
      <c r="AK55" s="280"/>
      <c r="AL55" s="336"/>
      <c r="AM55" s="336"/>
    </row>
    <row r="56" spans="2:39">
      <c r="B56" s="280" t="s">
        <v>242</v>
      </c>
      <c r="C56" s="281"/>
      <c r="D56" s="282" t="s">
        <v>134</v>
      </c>
      <c r="E56" s="283"/>
      <c r="F56" s="283"/>
      <c r="G56" s="283"/>
      <c r="H56" s="284"/>
      <c r="I56" s="285" t="s">
        <v>138</v>
      </c>
      <c r="J56" s="283"/>
      <c r="K56" s="283"/>
      <c r="L56" s="283"/>
      <c r="M56" s="284"/>
      <c r="N56" s="285" t="s">
        <v>135</v>
      </c>
      <c r="O56" s="283"/>
      <c r="P56" s="283"/>
      <c r="Q56" s="283"/>
      <c r="R56" s="284"/>
      <c r="S56" s="285" t="s">
        <v>139</v>
      </c>
      <c r="T56" s="283"/>
      <c r="U56" s="283"/>
      <c r="V56" s="283"/>
      <c r="W56" s="284"/>
      <c r="X56" s="285" t="s">
        <v>136</v>
      </c>
      <c r="Y56" s="283"/>
      <c r="Z56" s="283"/>
      <c r="AA56" s="283"/>
      <c r="AB56" s="284"/>
      <c r="AC56" s="285" t="s">
        <v>140</v>
      </c>
      <c r="AD56" s="283"/>
      <c r="AE56" s="283"/>
      <c r="AF56" s="283"/>
      <c r="AG56" s="284"/>
      <c r="AH56" s="280"/>
      <c r="AI56" s="280"/>
      <c r="AJ56" s="280"/>
      <c r="AK56" s="280"/>
      <c r="AL56" s="336"/>
      <c r="AM56" s="336"/>
    </row>
    <row r="57" spans="2:39" ht="27" thickBot="1">
      <c r="B57" s="280"/>
      <c r="C57" s="286" t="s">
        <v>227</v>
      </c>
      <c r="D57" s="287" t="s">
        <v>228</v>
      </c>
      <c r="E57" s="288" t="s">
        <v>229</v>
      </c>
      <c r="F57" s="288" t="s">
        <v>230</v>
      </c>
      <c r="G57" s="288" t="s">
        <v>231</v>
      </c>
      <c r="H57" s="289" t="s">
        <v>232</v>
      </c>
      <c r="I57" s="287" t="s">
        <v>228</v>
      </c>
      <c r="J57" s="288" t="s">
        <v>229</v>
      </c>
      <c r="K57" s="288" t="s">
        <v>230</v>
      </c>
      <c r="L57" s="288" t="s">
        <v>233</v>
      </c>
      <c r="M57" s="289" t="s">
        <v>232</v>
      </c>
      <c r="N57" s="287" t="s">
        <v>228</v>
      </c>
      <c r="O57" s="288" t="s">
        <v>229</v>
      </c>
      <c r="P57" s="288" t="s">
        <v>230</v>
      </c>
      <c r="Q57" s="288" t="s">
        <v>233</v>
      </c>
      <c r="R57" s="289" t="s">
        <v>232</v>
      </c>
      <c r="S57" s="287" t="s">
        <v>228</v>
      </c>
      <c r="T57" s="288" t="s">
        <v>229</v>
      </c>
      <c r="U57" s="288" t="s">
        <v>230</v>
      </c>
      <c r="V57" s="288" t="s">
        <v>233</v>
      </c>
      <c r="W57" s="289" t="s">
        <v>232</v>
      </c>
      <c r="X57" s="287" t="s">
        <v>228</v>
      </c>
      <c r="Y57" s="288" t="s">
        <v>229</v>
      </c>
      <c r="Z57" s="288" t="s">
        <v>230</v>
      </c>
      <c r="AA57" s="288" t="s">
        <v>233</v>
      </c>
      <c r="AB57" s="289" t="s">
        <v>232</v>
      </c>
      <c r="AC57" s="287" t="s">
        <v>228</v>
      </c>
      <c r="AD57" s="288" t="s">
        <v>229</v>
      </c>
      <c r="AE57" s="288" t="s">
        <v>230</v>
      </c>
      <c r="AF57" s="288" t="s">
        <v>233</v>
      </c>
      <c r="AG57" s="289" t="s">
        <v>232</v>
      </c>
      <c r="AH57" s="286" t="s">
        <v>234</v>
      </c>
      <c r="AI57" s="286" t="s">
        <v>235</v>
      </c>
      <c r="AJ57" s="286" t="s">
        <v>236</v>
      </c>
      <c r="AK57" s="286" t="s">
        <v>237</v>
      </c>
      <c r="AL57" s="286" t="s">
        <v>238</v>
      </c>
      <c r="AM57" s="286" t="s">
        <v>239</v>
      </c>
    </row>
    <row r="58" spans="2:39">
      <c r="B58" s="280"/>
      <c r="C58" s="290">
        <v>1</v>
      </c>
      <c r="D58" s="308">
        <f>D22</f>
        <v>0</v>
      </c>
      <c r="E58" s="309">
        <f ca="1">E22</f>
        <v>0</v>
      </c>
      <c r="F58" s="310">
        <v>1.5309999999999999</v>
      </c>
      <c r="G58" s="311">
        <f ca="1">F58*E58</f>
        <v>0</v>
      </c>
      <c r="H58" s="312">
        <f ca="1">G58*D58/1000</f>
        <v>0</v>
      </c>
      <c r="I58" s="313">
        <f>I22</f>
        <v>0</v>
      </c>
      <c r="J58" s="309">
        <f ca="1">J22</f>
        <v>0</v>
      </c>
      <c r="K58" s="310">
        <v>1.1919999999999999</v>
      </c>
      <c r="L58" s="311">
        <f ca="1">K58*J58</f>
        <v>0</v>
      </c>
      <c r="M58" s="312">
        <f ca="1">L58*I58/1000</f>
        <v>0</v>
      </c>
      <c r="N58" s="313">
        <f>N22</f>
        <v>0</v>
      </c>
      <c r="O58" s="309">
        <f ca="1">O22</f>
        <v>0</v>
      </c>
      <c r="P58" s="310">
        <v>1.181</v>
      </c>
      <c r="Q58" s="311">
        <f ca="1">P58*O58</f>
        <v>0</v>
      </c>
      <c r="R58" s="312">
        <f ca="1">Q58*N58/1000</f>
        <v>0</v>
      </c>
      <c r="S58" s="313">
        <f>S22</f>
        <v>0</v>
      </c>
      <c r="T58" s="309">
        <f ca="1">T22</f>
        <v>0</v>
      </c>
      <c r="U58" s="310">
        <v>1.0780000000000001</v>
      </c>
      <c r="V58" s="311">
        <f ca="1">U58*T58</f>
        <v>0</v>
      </c>
      <c r="W58" s="312">
        <f ca="1">V58*S58/1000</f>
        <v>0</v>
      </c>
      <c r="X58" s="313">
        <f>X22</f>
        <v>0</v>
      </c>
      <c r="Y58" s="309">
        <f ca="1">Y22</f>
        <v>0</v>
      </c>
      <c r="Z58" s="310">
        <v>0.9</v>
      </c>
      <c r="AA58" s="311">
        <f ca="1">Z58*Y58</f>
        <v>0</v>
      </c>
      <c r="AB58" s="312">
        <f ca="1">AA58*X58/1000</f>
        <v>0</v>
      </c>
      <c r="AC58" s="313">
        <f>AC22</f>
        <v>0</v>
      </c>
      <c r="AD58" s="309">
        <f ca="1">AD22</f>
        <v>0</v>
      </c>
      <c r="AE58" s="310">
        <v>0.77400000000000002</v>
      </c>
      <c r="AF58" s="311">
        <f ca="1">AE58*AD58</f>
        <v>0</v>
      </c>
      <c r="AG58" s="312">
        <f ca="1">AF58*AC58/1000</f>
        <v>0</v>
      </c>
      <c r="AH58" s="314">
        <f>SUM(AC58,X58,S58,N58,I58,D58)/1000</f>
        <v>0</v>
      </c>
      <c r="AI58" s="314">
        <f ca="1">SUM(AG58,AB58,W58,R58,M58,H58)/1000</f>
        <v>0</v>
      </c>
      <c r="AJ58" s="315">
        <f>IF(AH58=0,0,AI58*1000/AH58)</f>
        <v>0</v>
      </c>
      <c r="AK58" s="316">
        <v>1</v>
      </c>
      <c r="AL58" s="337">
        <f t="shared" ref="AL58:AL77" si="39">AH58/AK58</f>
        <v>0</v>
      </c>
      <c r="AM58" s="338">
        <f t="shared" ref="AM58:AM77" ca="1" si="40">AI58/AK58</f>
        <v>0</v>
      </c>
    </row>
    <row r="59" spans="2:39">
      <c r="B59" s="280"/>
      <c r="C59" s="290">
        <v>2</v>
      </c>
      <c r="D59" s="317">
        <f t="shared" ref="D59:E74" si="41">D23</f>
        <v>0</v>
      </c>
      <c r="E59" s="318">
        <f t="shared" ca="1" si="41"/>
        <v>0</v>
      </c>
      <c r="F59" s="319">
        <v>1.5309999999999999</v>
      </c>
      <c r="G59" s="320">
        <f t="shared" ref="G59:G77" ca="1" si="42">F59*E59</f>
        <v>0</v>
      </c>
      <c r="H59" s="321">
        <f t="shared" ref="H59:H77" ca="1" si="43">G59*D59/1000</f>
        <v>0</v>
      </c>
      <c r="I59" s="322">
        <f t="shared" ref="I59:J74" si="44">I23</f>
        <v>0</v>
      </c>
      <c r="J59" s="318">
        <f t="shared" ca="1" si="44"/>
        <v>0</v>
      </c>
      <c r="K59" s="319">
        <v>1.1919999999999999</v>
      </c>
      <c r="L59" s="320">
        <f t="shared" ref="L59:L77" ca="1" si="45">K59*J59</f>
        <v>0</v>
      </c>
      <c r="M59" s="321">
        <f t="shared" ref="M59:M77" ca="1" si="46">L59*I59/1000</f>
        <v>0</v>
      </c>
      <c r="N59" s="322">
        <f t="shared" ref="N59:O74" si="47">N23</f>
        <v>0</v>
      </c>
      <c r="O59" s="318">
        <f t="shared" ca="1" si="47"/>
        <v>0</v>
      </c>
      <c r="P59" s="319">
        <v>1.181</v>
      </c>
      <c r="Q59" s="320">
        <f t="shared" ref="Q59:Q77" ca="1" si="48">P59*O59</f>
        <v>0</v>
      </c>
      <c r="R59" s="321">
        <f t="shared" ref="R59:R77" ca="1" si="49">Q59*N59/1000</f>
        <v>0</v>
      </c>
      <c r="S59" s="322">
        <f t="shared" ref="S59:T74" si="50">S23</f>
        <v>0</v>
      </c>
      <c r="T59" s="318">
        <f t="shared" ca="1" si="50"/>
        <v>0</v>
      </c>
      <c r="U59" s="319">
        <v>1.0780000000000001</v>
      </c>
      <c r="V59" s="320">
        <f t="shared" ref="V59:V77" ca="1" si="51">U59*T59</f>
        <v>0</v>
      </c>
      <c r="W59" s="321">
        <f t="shared" ref="W59:W77" ca="1" si="52">V59*S59/1000</f>
        <v>0</v>
      </c>
      <c r="X59" s="322">
        <f t="shared" ref="X59:Y74" si="53">X23</f>
        <v>0</v>
      </c>
      <c r="Y59" s="318">
        <f t="shared" ca="1" si="53"/>
        <v>0</v>
      </c>
      <c r="Z59" s="319">
        <v>0.9</v>
      </c>
      <c r="AA59" s="320">
        <f t="shared" ref="AA59:AA77" ca="1" si="54">Z59*Y59</f>
        <v>0</v>
      </c>
      <c r="AB59" s="321">
        <f t="shared" ref="AB59:AB77" ca="1" si="55">AA59*X59/1000</f>
        <v>0</v>
      </c>
      <c r="AC59" s="322">
        <f t="shared" ref="AC59:AD74" si="56">AC23</f>
        <v>0</v>
      </c>
      <c r="AD59" s="318">
        <f t="shared" ca="1" si="56"/>
        <v>0</v>
      </c>
      <c r="AE59" s="319">
        <v>0.77400000000000002</v>
      </c>
      <c r="AF59" s="320">
        <f t="shared" ref="AF59:AF77" ca="1" si="57">AE59*AD59</f>
        <v>0</v>
      </c>
      <c r="AG59" s="321">
        <f t="shared" ref="AG59:AG77" ca="1" si="58">AF59*AC59/1000</f>
        <v>0</v>
      </c>
      <c r="AH59" s="323">
        <f t="shared" ref="AH59:AH77" si="59">SUM(AC59,X59,S59,N59,I59,D59)/1000</f>
        <v>0</v>
      </c>
      <c r="AI59" s="323">
        <f t="shared" ref="AI59:AI77" ca="1" si="60">SUM(AG59,AB59,W59,R59,M59,H59)/1000</f>
        <v>0</v>
      </c>
      <c r="AJ59" s="324">
        <f t="shared" ref="AJ59:AJ77" si="61">IF(AH59=0,0,AI59*1000/AH59)</f>
        <v>0</v>
      </c>
      <c r="AK59" s="325">
        <v>1.0840000000000001</v>
      </c>
      <c r="AL59" s="339">
        <f t="shared" si="39"/>
        <v>0</v>
      </c>
      <c r="AM59" s="340">
        <f t="shared" ca="1" si="40"/>
        <v>0</v>
      </c>
    </row>
    <row r="60" spans="2:39">
      <c r="B60" s="280"/>
      <c r="C60" s="290">
        <v>3</v>
      </c>
      <c r="D60" s="317">
        <f t="shared" si="41"/>
        <v>0</v>
      </c>
      <c r="E60" s="318">
        <f t="shared" ca="1" si="41"/>
        <v>0</v>
      </c>
      <c r="F60" s="319">
        <v>1.5309999999999999</v>
      </c>
      <c r="G60" s="320">
        <f t="shared" ca="1" si="42"/>
        <v>0</v>
      </c>
      <c r="H60" s="321">
        <f t="shared" ca="1" si="43"/>
        <v>0</v>
      </c>
      <c r="I60" s="322">
        <f t="shared" si="44"/>
        <v>0</v>
      </c>
      <c r="J60" s="318">
        <f t="shared" ca="1" si="44"/>
        <v>0</v>
      </c>
      <c r="K60" s="319">
        <v>1.1919999999999999</v>
      </c>
      <c r="L60" s="320">
        <f t="shared" ca="1" si="45"/>
        <v>0</v>
      </c>
      <c r="M60" s="321">
        <f t="shared" ca="1" si="46"/>
        <v>0</v>
      </c>
      <c r="N60" s="322">
        <f t="shared" si="47"/>
        <v>0</v>
      </c>
      <c r="O60" s="318">
        <f t="shared" ca="1" si="47"/>
        <v>0</v>
      </c>
      <c r="P60" s="319">
        <v>1.181</v>
      </c>
      <c r="Q60" s="320">
        <f t="shared" ca="1" si="48"/>
        <v>0</v>
      </c>
      <c r="R60" s="321">
        <f t="shared" ca="1" si="49"/>
        <v>0</v>
      </c>
      <c r="S60" s="322">
        <f t="shared" si="50"/>
        <v>0</v>
      </c>
      <c r="T60" s="318">
        <f t="shared" ca="1" si="50"/>
        <v>0</v>
      </c>
      <c r="U60" s="319">
        <v>1.0780000000000001</v>
      </c>
      <c r="V60" s="320">
        <f t="shared" ca="1" si="51"/>
        <v>0</v>
      </c>
      <c r="W60" s="321">
        <f t="shared" ca="1" si="52"/>
        <v>0</v>
      </c>
      <c r="X60" s="322">
        <f t="shared" si="53"/>
        <v>0</v>
      </c>
      <c r="Y60" s="318">
        <f t="shared" ca="1" si="53"/>
        <v>0</v>
      </c>
      <c r="Z60" s="319">
        <v>0.9</v>
      </c>
      <c r="AA60" s="320">
        <f t="shared" ca="1" si="54"/>
        <v>0</v>
      </c>
      <c r="AB60" s="321">
        <f t="shared" ca="1" si="55"/>
        <v>0</v>
      </c>
      <c r="AC60" s="322">
        <f t="shared" si="56"/>
        <v>0</v>
      </c>
      <c r="AD60" s="318">
        <f t="shared" ca="1" si="56"/>
        <v>0</v>
      </c>
      <c r="AE60" s="319">
        <v>0.77400000000000002</v>
      </c>
      <c r="AF60" s="320">
        <f t="shared" ca="1" si="57"/>
        <v>0</v>
      </c>
      <c r="AG60" s="321">
        <f t="shared" ca="1" si="58"/>
        <v>0</v>
      </c>
      <c r="AH60" s="323">
        <f t="shared" si="59"/>
        <v>0</v>
      </c>
      <c r="AI60" s="323">
        <f t="shared" ca="1" si="60"/>
        <v>0</v>
      </c>
      <c r="AJ60" s="324">
        <f t="shared" si="61"/>
        <v>0</v>
      </c>
      <c r="AK60" s="325">
        <v>1.175</v>
      </c>
      <c r="AL60" s="339">
        <f t="shared" si="39"/>
        <v>0</v>
      </c>
      <c r="AM60" s="340">
        <f t="shared" ca="1" si="40"/>
        <v>0</v>
      </c>
    </row>
    <row r="61" spans="2:39">
      <c r="B61" s="280"/>
      <c r="C61" s="290">
        <v>4</v>
      </c>
      <c r="D61" s="317">
        <f t="shared" si="41"/>
        <v>0</v>
      </c>
      <c r="E61" s="318">
        <f t="shared" ca="1" si="41"/>
        <v>0</v>
      </c>
      <c r="F61" s="319">
        <v>1.5309999999999999</v>
      </c>
      <c r="G61" s="320">
        <f t="shared" ca="1" si="42"/>
        <v>0</v>
      </c>
      <c r="H61" s="321">
        <f t="shared" ca="1" si="43"/>
        <v>0</v>
      </c>
      <c r="I61" s="322">
        <f t="shared" si="44"/>
        <v>0</v>
      </c>
      <c r="J61" s="318">
        <f t="shared" ca="1" si="44"/>
        <v>0</v>
      </c>
      <c r="K61" s="319">
        <v>1.1919999999999999</v>
      </c>
      <c r="L61" s="320">
        <f t="shared" ca="1" si="45"/>
        <v>0</v>
      </c>
      <c r="M61" s="321">
        <f t="shared" ca="1" si="46"/>
        <v>0</v>
      </c>
      <c r="N61" s="322">
        <f t="shared" si="47"/>
        <v>0</v>
      </c>
      <c r="O61" s="318">
        <f t="shared" ca="1" si="47"/>
        <v>0</v>
      </c>
      <c r="P61" s="319">
        <v>1.181</v>
      </c>
      <c r="Q61" s="320">
        <f t="shared" ca="1" si="48"/>
        <v>0</v>
      </c>
      <c r="R61" s="321">
        <f t="shared" ca="1" si="49"/>
        <v>0</v>
      </c>
      <c r="S61" s="322">
        <f t="shared" si="50"/>
        <v>0</v>
      </c>
      <c r="T61" s="318">
        <f t="shared" ca="1" si="50"/>
        <v>0</v>
      </c>
      <c r="U61" s="319">
        <v>1.0780000000000001</v>
      </c>
      <c r="V61" s="320">
        <f t="shared" ca="1" si="51"/>
        <v>0</v>
      </c>
      <c r="W61" s="321">
        <f t="shared" ca="1" si="52"/>
        <v>0</v>
      </c>
      <c r="X61" s="322">
        <f t="shared" si="53"/>
        <v>0</v>
      </c>
      <c r="Y61" s="318">
        <f t="shared" ca="1" si="53"/>
        <v>0</v>
      </c>
      <c r="Z61" s="319">
        <v>0.9</v>
      </c>
      <c r="AA61" s="320">
        <f t="shared" ca="1" si="54"/>
        <v>0</v>
      </c>
      <c r="AB61" s="321">
        <f t="shared" ca="1" si="55"/>
        <v>0</v>
      </c>
      <c r="AC61" s="322">
        <f t="shared" si="56"/>
        <v>0</v>
      </c>
      <c r="AD61" s="318">
        <f t="shared" ca="1" si="56"/>
        <v>0</v>
      </c>
      <c r="AE61" s="319">
        <v>0.77400000000000002</v>
      </c>
      <c r="AF61" s="320">
        <f t="shared" ca="1" si="57"/>
        <v>0</v>
      </c>
      <c r="AG61" s="321">
        <f t="shared" ca="1" si="58"/>
        <v>0</v>
      </c>
      <c r="AH61" s="323">
        <f t="shared" si="59"/>
        <v>0</v>
      </c>
      <c r="AI61" s="323">
        <f t="shared" ca="1" si="60"/>
        <v>0</v>
      </c>
      <c r="AJ61" s="324">
        <f t="shared" si="61"/>
        <v>0</v>
      </c>
      <c r="AK61" s="325">
        <v>1.274</v>
      </c>
      <c r="AL61" s="339">
        <f t="shared" si="39"/>
        <v>0</v>
      </c>
      <c r="AM61" s="340">
        <f t="shared" ca="1" si="40"/>
        <v>0</v>
      </c>
    </row>
    <row r="62" spans="2:39">
      <c r="B62" s="280"/>
      <c r="C62" s="290">
        <v>5</v>
      </c>
      <c r="D62" s="317">
        <f t="shared" si="41"/>
        <v>0</v>
      </c>
      <c r="E62" s="318">
        <f t="shared" ca="1" si="41"/>
        <v>0</v>
      </c>
      <c r="F62" s="319">
        <v>1.5309999999999999</v>
      </c>
      <c r="G62" s="320">
        <f t="shared" ca="1" si="42"/>
        <v>0</v>
      </c>
      <c r="H62" s="321">
        <f t="shared" ca="1" si="43"/>
        <v>0</v>
      </c>
      <c r="I62" s="322">
        <f t="shared" si="44"/>
        <v>0</v>
      </c>
      <c r="J62" s="318">
        <f t="shared" ca="1" si="44"/>
        <v>0</v>
      </c>
      <c r="K62" s="319">
        <v>1.1919999999999999</v>
      </c>
      <c r="L62" s="320">
        <f t="shared" ca="1" si="45"/>
        <v>0</v>
      </c>
      <c r="M62" s="321">
        <f t="shared" ca="1" si="46"/>
        <v>0</v>
      </c>
      <c r="N62" s="322">
        <f t="shared" si="47"/>
        <v>0</v>
      </c>
      <c r="O62" s="318">
        <f t="shared" ca="1" si="47"/>
        <v>0</v>
      </c>
      <c r="P62" s="319">
        <v>1.181</v>
      </c>
      <c r="Q62" s="320">
        <f t="shared" ca="1" si="48"/>
        <v>0</v>
      </c>
      <c r="R62" s="321">
        <f t="shared" ca="1" si="49"/>
        <v>0</v>
      </c>
      <c r="S62" s="322">
        <f t="shared" si="50"/>
        <v>0</v>
      </c>
      <c r="T62" s="318">
        <f t="shared" ca="1" si="50"/>
        <v>0</v>
      </c>
      <c r="U62" s="319">
        <v>1.0780000000000001</v>
      </c>
      <c r="V62" s="320">
        <f t="shared" ca="1" si="51"/>
        <v>0</v>
      </c>
      <c r="W62" s="321">
        <f t="shared" ca="1" si="52"/>
        <v>0</v>
      </c>
      <c r="X62" s="322">
        <f t="shared" si="53"/>
        <v>0</v>
      </c>
      <c r="Y62" s="318">
        <f t="shared" ca="1" si="53"/>
        <v>0</v>
      </c>
      <c r="Z62" s="319">
        <v>0.9</v>
      </c>
      <c r="AA62" s="320">
        <f t="shared" ca="1" si="54"/>
        <v>0</v>
      </c>
      <c r="AB62" s="321">
        <f t="shared" ca="1" si="55"/>
        <v>0</v>
      </c>
      <c r="AC62" s="322">
        <f t="shared" si="56"/>
        <v>0</v>
      </c>
      <c r="AD62" s="318">
        <f t="shared" ca="1" si="56"/>
        <v>0</v>
      </c>
      <c r="AE62" s="319">
        <v>0.77400000000000002</v>
      </c>
      <c r="AF62" s="320">
        <f t="shared" ca="1" si="57"/>
        <v>0</v>
      </c>
      <c r="AG62" s="321">
        <f t="shared" ca="1" si="58"/>
        <v>0</v>
      </c>
      <c r="AH62" s="323">
        <f t="shared" si="59"/>
        <v>0</v>
      </c>
      <c r="AI62" s="323">
        <f t="shared" ca="1" si="60"/>
        <v>0</v>
      </c>
      <c r="AJ62" s="324">
        <f t="shared" si="61"/>
        <v>0</v>
      </c>
      <c r="AK62" s="325">
        <v>1.381</v>
      </c>
      <c r="AL62" s="339">
        <f t="shared" si="39"/>
        <v>0</v>
      </c>
      <c r="AM62" s="340">
        <f t="shared" ca="1" si="40"/>
        <v>0</v>
      </c>
    </row>
    <row r="63" spans="2:39">
      <c r="B63" s="280"/>
      <c r="C63" s="290">
        <v>6</v>
      </c>
      <c r="D63" s="317">
        <f t="shared" si="41"/>
        <v>0</v>
      </c>
      <c r="E63" s="318">
        <f t="shared" ca="1" si="41"/>
        <v>0</v>
      </c>
      <c r="F63" s="319">
        <v>1.5309999999999999</v>
      </c>
      <c r="G63" s="320">
        <f t="shared" ca="1" si="42"/>
        <v>0</v>
      </c>
      <c r="H63" s="321">
        <f t="shared" ca="1" si="43"/>
        <v>0</v>
      </c>
      <c r="I63" s="322">
        <f t="shared" si="44"/>
        <v>0</v>
      </c>
      <c r="J63" s="318">
        <f t="shared" ca="1" si="44"/>
        <v>0</v>
      </c>
      <c r="K63" s="319">
        <v>1.1919999999999999</v>
      </c>
      <c r="L63" s="320">
        <f t="shared" ca="1" si="45"/>
        <v>0</v>
      </c>
      <c r="M63" s="321">
        <f t="shared" ca="1" si="46"/>
        <v>0</v>
      </c>
      <c r="N63" s="322">
        <f t="shared" si="47"/>
        <v>0</v>
      </c>
      <c r="O63" s="318">
        <f t="shared" ca="1" si="47"/>
        <v>0</v>
      </c>
      <c r="P63" s="319">
        <v>1.181</v>
      </c>
      <c r="Q63" s="320">
        <f t="shared" ca="1" si="48"/>
        <v>0</v>
      </c>
      <c r="R63" s="321">
        <f t="shared" ca="1" si="49"/>
        <v>0</v>
      </c>
      <c r="S63" s="322">
        <f t="shared" si="50"/>
        <v>0</v>
      </c>
      <c r="T63" s="318">
        <f t="shared" ca="1" si="50"/>
        <v>0</v>
      </c>
      <c r="U63" s="319">
        <v>1.0780000000000001</v>
      </c>
      <c r="V63" s="320">
        <f t="shared" ca="1" si="51"/>
        <v>0</v>
      </c>
      <c r="W63" s="321">
        <f t="shared" ca="1" si="52"/>
        <v>0</v>
      </c>
      <c r="X63" s="322">
        <f t="shared" si="53"/>
        <v>0</v>
      </c>
      <c r="Y63" s="318">
        <f t="shared" ca="1" si="53"/>
        <v>0</v>
      </c>
      <c r="Z63" s="319">
        <v>0.9</v>
      </c>
      <c r="AA63" s="320">
        <f t="shared" ca="1" si="54"/>
        <v>0</v>
      </c>
      <c r="AB63" s="321">
        <f t="shared" ca="1" si="55"/>
        <v>0</v>
      </c>
      <c r="AC63" s="322">
        <f t="shared" si="56"/>
        <v>0</v>
      </c>
      <c r="AD63" s="318">
        <f t="shared" ca="1" si="56"/>
        <v>0</v>
      </c>
      <c r="AE63" s="319">
        <v>0.77400000000000002</v>
      </c>
      <c r="AF63" s="320">
        <f t="shared" ca="1" si="57"/>
        <v>0</v>
      </c>
      <c r="AG63" s="321">
        <f t="shared" ca="1" si="58"/>
        <v>0</v>
      </c>
      <c r="AH63" s="323">
        <f t="shared" si="59"/>
        <v>0</v>
      </c>
      <c r="AI63" s="323">
        <f t="shared" ca="1" si="60"/>
        <v>0</v>
      </c>
      <c r="AJ63" s="324">
        <f t="shared" si="61"/>
        <v>0</v>
      </c>
      <c r="AK63" s="325">
        <v>1.4970000000000001</v>
      </c>
      <c r="AL63" s="339">
        <f t="shared" si="39"/>
        <v>0</v>
      </c>
      <c r="AM63" s="340">
        <f t="shared" ca="1" si="40"/>
        <v>0</v>
      </c>
    </row>
    <row r="64" spans="2:39">
      <c r="B64" s="280"/>
      <c r="C64" s="290">
        <v>7</v>
      </c>
      <c r="D64" s="317">
        <f t="shared" si="41"/>
        <v>0</v>
      </c>
      <c r="E64" s="318">
        <f t="shared" ca="1" si="41"/>
        <v>0</v>
      </c>
      <c r="F64" s="319">
        <v>1.5309999999999999</v>
      </c>
      <c r="G64" s="320">
        <f t="shared" ca="1" si="42"/>
        <v>0</v>
      </c>
      <c r="H64" s="321">
        <f t="shared" ca="1" si="43"/>
        <v>0</v>
      </c>
      <c r="I64" s="322">
        <f t="shared" si="44"/>
        <v>0</v>
      </c>
      <c r="J64" s="318">
        <f t="shared" ca="1" si="44"/>
        <v>0</v>
      </c>
      <c r="K64" s="319">
        <v>1.1919999999999999</v>
      </c>
      <c r="L64" s="320">
        <f t="shared" ca="1" si="45"/>
        <v>0</v>
      </c>
      <c r="M64" s="321">
        <f t="shared" ca="1" si="46"/>
        <v>0</v>
      </c>
      <c r="N64" s="322">
        <f t="shared" si="47"/>
        <v>0</v>
      </c>
      <c r="O64" s="318">
        <f t="shared" ca="1" si="47"/>
        <v>0</v>
      </c>
      <c r="P64" s="319">
        <v>1.181</v>
      </c>
      <c r="Q64" s="320">
        <f t="shared" ca="1" si="48"/>
        <v>0</v>
      </c>
      <c r="R64" s="321">
        <f t="shared" ca="1" si="49"/>
        <v>0</v>
      </c>
      <c r="S64" s="322">
        <f t="shared" si="50"/>
        <v>0</v>
      </c>
      <c r="T64" s="318">
        <f t="shared" ca="1" si="50"/>
        <v>0</v>
      </c>
      <c r="U64" s="319">
        <v>1.0780000000000001</v>
      </c>
      <c r="V64" s="320">
        <f t="shared" ca="1" si="51"/>
        <v>0</v>
      </c>
      <c r="W64" s="321">
        <f t="shared" ca="1" si="52"/>
        <v>0</v>
      </c>
      <c r="X64" s="322">
        <f t="shared" si="53"/>
        <v>0</v>
      </c>
      <c r="Y64" s="318">
        <f t="shared" ca="1" si="53"/>
        <v>0</v>
      </c>
      <c r="Z64" s="319">
        <v>0.9</v>
      </c>
      <c r="AA64" s="320">
        <f t="shared" ca="1" si="54"/>
        <v>0</v>
      </c>
      <c r="AB64" s="321">
        <f t="shared" ca="1" si="55"/>
        <v>0</v>
      </c>
      <c r="AC64" s="322">
        <f t="shared" si="56"/>
        <v>0</v>
      </c>
      <c r="AD64" s="318">
        <f t="shared" ca="1" si="56"/>
        <v>0</v>
      </c>
      <c r="AE64" s="319">
        <v>0.77400000000000002</v>
      </c>
      <c r="AF64" s="320">
        <f t="shared" ca="1" si="57"/>
        <v>0</v>
      </c>
      <c r="AG64" s="321">
        <f t="shared" ca="1" si="58"/>
        <v>0</v>
      </c>
      <c r="AH64" s="323">
        <f t="shared" si="59"/>
        <v>0</v>
      </c>
      <c r="AI64" s="323">
        <f t="shared" ca="1" si="60"/>
        <v>0</v>
      </c>
      <c r="AJ64" s="324">
        <f t="shared" si="61"/>
        <v>0</v>
      </c>
      <c r="AK64" s="325">
        <v>1.6220000000000001</v>
      </c>
      <c r="AL64" s="339">
        <f t="shared" si="39"/>
        <v>0</v>
      </c>
      <c r="AM64" s="340">
        <f t="shared" ca="1" si="40"/>
        <v>0</v>
      </c>
    </row>
    <row r="65" spans="2:39">
      <c r="B65" s="280"/>
      <c r="C65" s="290">
        <v>8</v>
      </c>
      <c r="D65" s="317">
        <f t="shared" si="41"/>
        <v>0</v>
      </c>
      <c r="E65" s="318">
        <f t="shared" ca="1" si="41"/>
        <v>0</v>
      </c>
      <c r="F65" s="319">
        <v>1.5309999999999999</v>
      </c>
      <c r="G65" s="320">
        <f t="shared" ca="1" si="42"/>
        <v>0</v>
      </c>
      <c r="H65" s="321">
        <f t="shared" ca="1" si="43"/>
        <v>0</v>
      </c>
      <c r="I65" s="322">
        <f t="shared" si="44"/>
        <v>0</v>
      </c>
      <c r="J65" s="318">
        <f t="shared" ca="1" si="44"/>
        <v>0</v>
      </c>
      <c r="K65" s="319">
        <v>1.1919999999999999</v>
      </c>
      <c r="L65" s="320">
        <f t="shared" ca="1" si="45"/>
        <v>0</v>
      </c>
      <c r="M65" s="321">
        <f t="shared" ca="1" si="46"/>
        <v>0</v>
      </c>
      <c r="N65" s="322">
        <f t="shared" si="47"/>
        <v>0</v>
      </c>
      <c r="O65" s="318">
        <f t="shared" ca="1" si="47"/>
        <v>0</v>
      </c>
      <c r="P65" s="319">
        <v>1.181</v>
      </c>
      <c r="Q65" s="320">
        <f t="shared" ca="1" si="48"/>
        <v>0</v>
      </c>
      <c r="R65" s="321">
        <f t="shared" ca="1" si="49"/>
        <v>0</v>
      </c>
      <c r="S65" s="322">
        <f t="shared" si="50"/>
        <v>0</v>
      </c>
      <c r="T65" s="318">
        <f t="shared" ca="1" si="50"/>
        <v>0</v>
      </c>
      <c r="U65" s="319">
        <v>1.0780000000000001</v>
      </c>
      <c r="V65" s="320">
        <f t="shared" ca="1" si="51"/>
        <v>0</v>
      </c>
      <c r="W65" s="321">
        <f t="shared" ca="1" si="52"/>
        <v>0</v>
      </c>
      <c r="X65" s="322">
        <f t="shared" si="53"/>
        <v>0</v>
      </c>
      <c r="Y65" s="318">
        <f t="shared" ca="1" si="53"/>
        <v>0</v>
      </c>
      <c r="Z65" s="319">
        <v>0.9</v>
      </c>
      <c r="AA65" s="320">
        <f t="shared" ca="1" si="54"/>
        <v>0</v>
      </c>
      <c r="AB65" s="321">
        <f t="shared" ca="1" si="55"/>
        <v>0</v>
      </c>
      <c r="AC65" s="322">
        <f t="shared" si="56"/>
        <v>0</v>
      </c>
      <c r="AD65" s="318">
        <f t="shared" ca="1" si="56"/>
        <v>0</v>
      </c>
      <c r="AE65" s="319">
        <v>0.77400000000000002</v>
      </c>
      <c r="AF65" s="320">
        <f t="shared" ca="1" si="57"/>
        <v>0</v>
      </c>
      <c r="AG65" s="321">
        <f t="shared" ca="1" si="58"/>
        <v>0</v>
      </c>
      <c r="AH65" s="323">
        <f t="shared" si="59"/>
        <v>0</v>
      </c>
      <c r="AI65" s="323">
        <f t="shared" ca="1" si="60"/>
        <v>0</v>
      </c>
      <c r="AJ65" s="324">
        <f t="shared" si="61"/>
        <v>0</v>
      </c>
      <c r="AK65" s="325">
        <v>1.7589999999999999</v>
      </c>
      <c r="AL65" s="339">
        <f t="shared" si="39"/>
        <v>0</v>
      </c>
      <c r="AM65" s="340">
        <f t="shared" ca="1" si="40"/>
        <v>0</v>
      </c>
    </row>
    <row r="66" spans="2:39">
      <c r="B66" s="280"/>
      <c r="C66" s="290">
        <v>9</v>
      </c>
      <c r="D66" s="317">
        <f t="shared" si="41"/>
        <v>0</v>
      </c>
      <c r="E66" s="318">
        <f t="shared" ca="1" si="41"/>
        <v>0</v>
      </c>
      <c r="F66" s="319">
        <v>1.5309999999999999</v>
      </c>
      <c r="G66" s="320">
        <f t="shared" ca="1" si="42"/>
        <v>0</v>
      </c>
      <c r="H66" s="321">
        <f t="shared" ca="1" si="43"/>
        <v>0</v>
      </c>
      <c r="I66" s="322">
        <f t="shared" si="44"/>
        <v>0</v>
      </c>
      <c r="J66" s="318">
        <f t="shared" ca="1" si="44"/>
        <v>0</v>
      </c>
      <c r="K66" s="319">
        <v>1.1919999999999999</v>
      </c>
      <c r="L66" s="320">
        <f t="shared" ca="1" si="45"/>
        <v>0</v>
      </c>
      <c r="M66" s="321">
        <f t="shared" ca="1" si="46"/>
        <v>0</v>
      </c>
      <c r="N66" s="322">
        <f t="shared" si="47"/>
        <v>0</v>
      </c>
      <c r="O66" s="318">
        <f t="shared" ca="1" si="47"/>
        <v>0</v>
      </c>
      <c r="P66" s="319">
        <v>1.181</v>
      </c>
      <c r="Q66" s="320">
        <f t="shared" ca="1" si="48"/>
        <v>0</v>
      </c>
      <c r="R66" s="321">
        <f t="shared" ca="1" si="49"/>
        <v>0</v>
      </c>
      <c r="S66" s="322">
        <f t="shared" si="50"/>
        <v>0</v>
      </c>
      <c r="T66" s="318">
        <f t="shared" ca="1" si="50"/>
        <v>0</v>
      </c>
      <c r="U66" s="319">
        <v>1.0780000000000001</v>
      </c>
      <c r="V66" s="320">
        <f t="shared" ca="1" si="51"/>
        <v>0</v>
      </c>
      <c r="W66" s="321">
        <f t="shared" ca="1" si="52"/>
        <v>0</v>
      </c>
      <c r="X66" s="322">
        <f t="shared" si="53"/>
        <v>0</v>
      </c>
      <c r="Y66" s="318">
        <f t="shared" ca="1" si="53"/>
        <v>0</v>
      </c>
      <c r="Z66" s="319">
        <v>0.9</v>
      </c>
      <c r="AA66" s="320">
        <f t="shared" ca="1" si="54"/>
        <v>0</v>
      </c>
      <c r="AB66" s="321">
        <f t="shared" ca="1" si="55"/>
        <v>0</v>
      </c>
      <c r="AC66" s="322">
        <f t="shared" si="56"/>
        <v>0</v>
      </c>
      <c r="AD66" s="318">
        <f t="shared" ca="1" si="56"/>
        <v>0</v>
      </c>
      <c r="AE66" s="319">
        <v>0.77400000000000002</v>
      </c>
      <c r="AF66" s="320">
        <f t="shared" ca="1" si="57"/>
        <v>0</v>
      </c>
      <c r="AG66" s="321">
        <f t="shared" ca="1" si="58"/>
        <v>0</v>
      </c>
      <c r="AH66" s="323">
        <f t="shared" si="59"/>
        <v>0</v>
      </c>
      <c r="AI66" s="323">
        <f t="shared" ca="1" si="60"/>
        <v>0</v>
      </c>
      <c r="AJ66" s="324">
        <f t="shared" si="61"/>
        <v>0</v>
      </c>
      <c r="AK66" s="325">
        <v>1.9059999999999999</v>
      </c>
      <c r="AL66" s="339">
        <f t="shared" si="39"/>
        <v>0</v>
      </c>
      <c r="AM66" s="340">
        <f t="shared" ca="1" si="40"/>
        <v>0</v>
      </c>
    </row>
    <row r="67" spans="2:39">
      <c r="B67" s="280"/>
      <c r="C67" s="290">
        <v>10</v>
      </c>
      <c r="D67" s="317">
        <f t="shared" si="41"/>
        <v>0</v>
      </c>
      <c r="E67" s="318">
        <f t="shared" ca="1" si="41"/>
        <v>0</v>
      </c>
      <c r="F67" s="319">
        <v>1.5309999999999999</v>
      </c>
      <c r="G67" s="320">
        <f t="shared" ca="1" si="42"/>
        <v>0</v>
      </c>
      <c r="H67" s="321">
        <f t="shared" ca="1" si="43"/>
        <v>0</v>
      </c>
      <c r="I67" s="322">
        <f t="shared" si="44"/>
        <v>0</v>
      </c>
      <c r="J67" s="318">
        <f t="shared" ca="1" si="44"/>
        <v>0</v>
      </c>
      <c r="K67" s="319">
        <v>1.1919999999999999</v>
      </c>
      <c r="L67" s="320">
        <f t="shared" ca="1" si="45"/>
        <v>0</v>
      </c>
      <c r="M67" s="321">
        <f t="shared" ca="1" si="46"/>
        <v>0</v>
      </c>
      <c r="N67" s="322">
        <f t="shared" si="47"/>
        <v>0</v>
      </c>
      <c r="O67" s="318">
        <f t="shared" ca="1" si="47"/>
        <v>0</v>
      </c>
      <c r="P67" s="319">
        <v>1.181</v>
      </c>
      <c r="Q67" s="320">
        <f t="shared" ca="1" si="48"/>
        <v>0</v>
      </c>
      <c r="R67" s="321">
        <f t="shared" ca="1" si="49"/>
        <v>0</v>
      </c>
      <c r="S67" s="322">
        <f t="shared" si="50"/>
        <v>0</v>
      </c>
      <c r="T67" s="318">
        <f t="shared" ca="1" si="50"/>
        <v>0</v>
      </c>
      <c r="U67" s="319">
        <v>1.0780000000000001</v>
      </c>
      <c r="V67" s="320">
        <f t="shared" ca="1" si="51"/>
        <v>0</v>
      </c>
      <c r="W67" s="321">
        <f t="shared" ca="1" si="52"/>
        <v>0</v>
      </c>
      <c r="X67" s="322">
        <f t="shared" si="53"/>
        <v>0</v>
      </c>
      <c r="Y67" s="318">
        <f t="shared" ca="1" si="53"/>
        <v>0</v>
      </c>
      <c r="Z67" s="319">
        <v>0.9</v>
      </c>
      <c r="AA67" s="320">
        <f t="shared" ca="1" si="54"/>
        <v>0</v>
      </c>
      <c r="AB67" s="321">
        <f t="shared" ca="1" si="55"/>
        <v>0</v>
      </c>
      <c r="AC67" s="322">
        <f t="shared" si="56"/>
        <v>0</v>
      </c>
      <c r="AD67" s="318">
        <f t="shared" ca="1" si="56"/>
        <v>0</v>
      </c>
      <c r="AE67" s="319">
        <v>0.77400000000000002</v>
      </c>
      <c r="AF67" s="320">
        <f t="shared" ca="1" si="57"/>
        <v>0</v>
      </c>
      <c r="AG67" s="321">
        <f t="shared" ca="1" si="58"/>
        <v>0</v>
      </c>
      <c r="AH67" s="323">
        <f t="shared" si="59"/>
        <v>0</v>
      </c>
      <c r="AI67" s="323">
        <f t="shared" ca="1" si="60"/>
        <v>0</v>
      </c>
      <c r="AJ67" s="324">
        <f t="shared" si="61"/>
        <v>0</v>
      </c>
      <c r="AK67" s="325">
        <v>2.0670000000000002</v>
      </c>
      <c r="AL67" s="339">
        <f t="shared" si="39"/>
        <v>0</v>
      </c>
      <c r="AM67" s="340">
        <f t="shared" ca="1" si="40"/>
        <v>0</v>
      </c>
    </row>
    <row r="68" spans="2:39">
      <c r="B68" s="280"/>
      <c r="C68" s="290">
        <v>11</v>
      </c>
      <c r="D68" s="317">
        <f t="shared" si="41"/>
        <v>0</v>
      </c>
      <c r="E68" s="318">
        <f t="shared" ca="1" si="41"/>
        <v>0</v>
      </c>
      <c r="F68" s="319">
        <v>1.5309999999999999</v>
      </c>
      <c r="G68" s="320">
        <f t="shared" ca="1" si="42"/>
        <v>0</v>
      </c>
      <c r="H68" s="321">
        <f t="shared" ca="1" si="43"/>
        <v>0</v>
      </c>
      <c r="I68" s="322">
        <f t="shared" si="44"/>
        <v>0</v>
      </c>
      <c r="J68" s="318">
        <f t="shared" ca="1" si="44"/>
        <v>0</v>
      </c>
      <c r="K68" s="319">
        <v>1.1919999999999999</v>
      </c>
      <c r="L68" s="320">
        <f t="shared" ca="1" si="45"/>
        <v>0</v>
      </c>
      <c r="M68" s="321">
        <f t="shared" ca="1" si="46"/>
        <v>0</v>
      </c>
      <c r="N68" s="322">
        <f t="shared" si="47"/>
        <v>0</v>
      </c>
      <c r="O68" s="318">
        <f t="shared" ca="1" si="47"/>
        <v>0</v>
      </c>
      <c r="P68" s="319">
        <v>1.181</v>
      </c>
      <c r="Q68" s="320">
        <f t="shared" ca="1" si="48"/>
        <v>0</v>
      </c>
      <c r="R68" s="321">
        <f t="shared" ca="1" si="49"/>
        <v>0</v>
      </c>
      <c r="S68" s="322">
        <f t="shared" si="50"/>
        <v>0</v>
      </c>
      <c r="T68" s="318">
        <f t="shared" ca="1" si="50"/>
        <v>0</v>
      </c>
      <c r="U68" s="319">
        <v>1.0780000000000001</v>
      </c>
      <c r="V68" s="320">
        <f t="shared" ca="1" si="51"/>
        <v>0</v>
      </c>
      <c r="W68" s="321">
        <f t="shared" ca="1" si="52"/>
        <v>0</v>
      </c>
      <c r="X68" s="322">
        <f t="shared" si="53"/>
        <v>0</v>
      </c>
      <c r="Y68" s="318">
        <f t="shared" ca="1" si="53"/>
        <v>0</v>
      </c>
      <c r="Z68" s="319">
        <v>0.9</v>
      </c>
      <c r="AA68" s="320">
        <f t="shared" ca="1" si="54"/>
        <v>0</v>
      </c>
      <c r="AB68" s="321">
        <f t="shared" ca="1" si="55"/>
        <v>0</v>
      </c>
      <c r="AC68" s="322">
        <f t="shared" si="56"/>
        <v>0</v>
      </c>
      <c r="AD68" s="318">
        <f t="shared" ca="1" si="56"/>
        <v>0</v>
      </c>
      <c r="AE68" s="319">
        <v>0.77400000000000002</v>
      </c>
      <c r="AF68" s="320">
        <f t="shared" ca="1" si="57"/>
        <v>0</v>
      </c>
      <c r="AG68" s="321">
        <f t="shared" ca="1" si="58"/>
        <v>0</v>
      </c>
      <c r="AH68" s="323">
        <f t="shared" si="59"/>
        <v>0</v>
      </c>
      <c r="AI68" s="323">
        <f t="shared" ca="1" si="60"/>
        <v>0</v>
      </c>
      <c r="AJ68" s="324">
        <f t="shared" si="61"/>
        <v>0</v>
      </c>
      <c r="AK68" s="325">
        <v>2.2400000000000002</v>
      </c>
      <c r="AL68" s="339">
        <f t="shared" si="39"/>
        <v>0</v>
      </c>
      <c r="AM68" s="340">
        <f t="shared" ca="1" si="40"/>
        <v>0</v>
      </c>
    </row>
    <row r="69" spans="2:39">
      <c r="B69" s="280"/>
      <c r="C69" s="290">
        <v>12</v>
      </c>
      <c r="D69" s="317">
        <f t="shared" si="41"/>
        <v>0</v>
      </c>
      <c r="E69" s="318">
        <f t="shared" ca="1" si="41"/>
        <v>0</v>
      </c>
      <c r="F69" s="319">
        <v>1.5309999999999999</v>
      </c>
      <c r="G69" s="320">
        <f t="shared" ca="1" si="42"/>
        <v>0</v>
      </c>
      <c r="H69" s="321">
        <f t="shared" ca="1" si="43"/>
        <v>0</v>
      </c>
      <c r="I69" s="322">
        <f t="shared" si="44"/>
        <v>0</v>
      </c>
      <c r="J69" s="318">
        <f t="shared" ca="1" si="44"/>
        <v>0</v>
      </c>
      <c r="K69" s="319">
        <v>1.1919999999999999</v>
      </c>
      <c r="L69" s="320">
        <f t="shared" ca="1" si="45"/>
        <v>0</v>
      </c>
      <c r="M69" s="321">
        <f t="shared" ca="1" si="46"/>
        <v>0</v>
      </c>
      <c r="N69" s="322">
        <f t="shared" si="47"/>
        <v>0</v>
      </c>
      <c r="O69" s="318">
        <f t="shared" ca="1" si="47"/>
        <v>0</v>
      </c>
      <c r="P69" s="319">
        <v>1.181</v>
      </c>
      <c r="Q69" s="320">
        <f t="shared" ca="1" si="48"/>
        <v>0</v>
      </c>
      <c r="R69" s="321">
        <f t="shared" ca="1" si="49"/>
        <v>0</v>
      </c>
      <c r="S69" s="322">
        <f t="shared" si="50"/>
        <v>0</v>
      </c>
      <c r="T69" s="318">
        <f t="shared" ca="1" si="50"/>
        <v>0</v>
      </c>
      <c r="U69" s="319">
        <v>1.0780000000000001</v>
      </c>
      <c r="V69" s="320">
        <f t="shared" ca="1" si="51"/>
        <v>0</v>
      </c>
      <c r="W69" s="321">
        <f t="shared" ca="1" si="52"/>
        <v>0</v>
      </c>
      <c r="X69" s="322">
        <f t="shared" si="53"/>
        <v>0</v>
      </c>
      <c r="Y69" s="318">
        <f t="shared" ca="1" si="53"/>
        <v>0</v>
      </c>
      <c r="Z69" s="319">
        <v>0.9</v>
      </c>
      <c r="AA69" s="320">
        <f t="shared" ca="1" si="54"/>
        <v>0</v>
      </c>
      <c r="AB69" s="321">
        <f t="shared" ca="1" si="55"/>
        <v>0</v>
      </c>
      <c r="AC69" s="322">
        <f t="shared" si="56"/>
        <v>0</v>
      </c>
      <c r="AD69" s="318">
        <f t="shared" ca="1" si="56"/>
        <v>0</v>
      </c>
      <c r="AE69" s="319">
        <v>0.77400000000000002</v>
      </c>
      <c r="AF69" s="320">
        <f t="shared" ca="1" si="57"/>
        <v>0</v>
      </c>
      <c r="AG69" s="321">
        <f t="shared" ca="1" si="58"/>
        <v>0</v>
      </c>
      <c r="AH69" s="323">
        <f t="shared" si="59"/>
        <v>0</v>
      </c>
      <c r="AI69" s="323">
        <f t="shared" ca="1" si="60"/>
        <v>0</v>
      </c>
      <c r="AJ69" s="324">
        <f t="shared" si="61"/>
        <v>0</v>
      </c>
      <c r="AK69" s="325">
        <v>2.4279999999999999</v>
      </c>
      <c r="AL69" s="339">
        <f t="shared" si="39"/>
        <v>0</v>
      </c>
      <c r="AM69" s="340">
        <f t="shared" ca="1" si="40"/>
        <v>0</v>
      </c>
    </row>
    <row r="70" spans="2:39">
      <c r="B70" s="280"/>
      <c r="C70" s="290">
        <v>13</v>
      </c>
      <c r="D70" s="317">
        <f t="shared" si="41"/>
        <v>0</v>
      </c>
      <c r="E70" s="318">
        <f t="shared" ca="1" si="41"/>
        <v>0</v>
      </c>
      <c r="F70" s="319">
        <v>1.5309999999999999</v>
      </c>
      <c r="G70" s="320">
        <f t="shared" ca="1" si="42"/>
        <v>0</v>
      </c>
      <c r="H70" s="321">
        <f t="shared" ca="1" si="43"/>
        <v>0</v>
      </c>
      <c r="I70" s="322">
        <f t="shared" si="44"/>
        <v>0</v>
      </c>
      <c r="J70" s="318">
        <f t="shared" ca="1" si="44"/>
        <v>0</v>
      </c>
      <c r="K70" s="319">
        <v>1.1919999999999999</v>
      </c>
      <c r="L70" s="320">
        <f t="shared" ca="1" si="45"/>
        <v>0</v>
      </c>
      <c r="M70" s="321">
        <f t="shared" ca="1" si="46"/>
        <v>0</v>
      </c>
      <c r="N70" s="322">
        <f t="shared" si="47"/>
        <v>0</v>
      </c>
      <c r="O70" s="318">
        <f t="shared" ca="1" si="47"/>
        <v>0</v>
      </c>
      <c r="P70" s="319">
        <v>1.181</v>
      </c>
      <c r="Q70" s="320">
        <f t="shared" ca="1" si="48"/>
        <v>0</v>
      </c>
      <c r="R70" s="321">
        <f t="shared" ca="1" si="49"/>
        <v>0</v>
      </c>
      <c r="S70" s="322">
        <f t="shared" si="50"/>
        <v>0</v>
      </c>
      <c r="T70" s="318">
        <f t="shared" ca="1" si="50"/>
        <v>0</v>
      </c>
      <c r="U70" s="319">
        <v>1.0780000000000001</v>
      </c>
      <c r="V70" s="320">
        <f t="shared" ca="1" si="51"/>
        <v>0</v>
      </c>
      <c r="W70" s="321">
        <f t="shared" ca="1" si="52"/>
        <v>0</v>
      </c>
      <c r="X70" s="322">
        <f t="shared" si="53"/>
        <v>0</v>
      </c>
      <c r="Y70" s="318">
        <f t="shared" ca="1" si="53"/>
        <v>0</v>
      </c>
      <c r="Z70" s="319">
        <v>0.9</v>
      </c>
      <c r="AA70" s="320">
        <f t="shared" ca="1" si="54"/>
        <v>0</v>
      </c>
      <c r="AB70" s="321">
        <f t="shared" ca="1" si="55"/>
        <v>0</v>
      </c>
      <c r="AC70" s="322">
        <f t="shared" si="56"/>
        <v>0</v>
      </c>
      <c r="AD70" s="318">
        <f t="shared" ca="1" si="56"/>
        <v>0</v>
      </c>
      <c r="AE70" s="319">
        <v>0.77400000000000002</v>
      </c>
      <c r="AF70" s="320">
        <f t="shared" ca="1" si="57"/>
        <v>0</v>
      </c>
      <c r="AG70" s="321">
        <f t="shared" ca="1" si="58"/>
        <v>0</v>
      </c>
      <c r="AH70" s="323">
        <f t="shared" si="59"/>
        <v>0</v>
      </c>
      <c r="AI70" s="323">
        <f t="shared" ca="1" si="60"/>
        <v>0</v>
      </c>
      <c r="AJ70" s="324">
        <f t="shared" si="61"/>
        <v>0</v>
      </c>
      <c r="AK70" s="325">
        <v>2.6320000000000001</v>
      </c>
      <c r="AL70" s="339">
        <f t="shared" si="39"/>
        <v>0</v>
      </c>
      <c r="AM70" s="340">
        <f t="shared" ca="1" si="40"/>
        <v>0</v>
      </c>
    </row>
    <row r="71" spans="2:39">
      <c r="B71" s="280"/>
      <c r="C71" s="290">
        <v>14</v>
      </c>
      <c r="D71" s="317">
        <f t="shared" si="41"/>
        <v>0</v>
      </c>
      <c r="E71" s="318">
        <f t="shared" ca="1" si="41"/>
        <v>0</v>
      </c>
      <c r="F71" s="319">
        <v>1.5309999999999999</v>
      </c>
      <c r="G71" s="320">
        <f t="shared" ca="1" si="42"/>
        <v>0</v>
      </c>
      <c r="H71" s="321">
        <f t="shared" ca="1" si="43"/>
        <v>0</v>
      </c>
      <c r="I71" s="322">
        <f t="shared" si="44"/>
        <v>0</v>
      </c>
      <c r="J71" s="318">
        <f t="shared" ca="1" si="44"/>
        <v>0</v>
      </c>
      <c r="K71" s="319">
        <v>1.1919999999999999</v>
      </c>
      <c r="L71" s="320">
        <f t="shared" ca="1" si="45"/>
        <v>0</v>
      </c>
      <c r="M71" s="321">
        <f t="shared" ca="1" si="46"/>
        <v>0</v>
      </c>
      <c r="N71" s="322">
        <f t="shared" si="47"/>
        <v>0</v>
      </c>
      <c r="O71" s="318">
        <f t="shared" ca="1" si="47"/>
        <v>0</v>
      </c>
      <c r="P71" s="319">
        <v>1.181</v>
      </c>
      <c r="Q71" s="320">
        <f t="shared" ca="1" si="48"/>
        <v>0</v>
      </c>
      <c r="R71" s="321">
        <f t="shared" ca="1" si="49"/>
        <v>0</v>
      </c>
      <c r="S71" s="322">
        <f t="shared" si="50"/>
        <v>0</v>
      </c>
      <c r="T71" s="318">
        <f t="shared" ca="1" si="50"/>
        <v>0</v>
      </c>
      <c r="U71" s="319">
        <v>1.0780000000000001</v>
      </c>
      <c r="V71" s="320">
        <f t="shared" ca="1" si="51"/>
        <v>0</v>
      </c>
      <c r="W71" s="321">
        <f t="shared" ca="1" si="52"/>
        <v>0</v>
      </c>
      <c r="X71" s="322">
        <f t="shared" si="53"/>
        <v>0</v>
      </c>
      <c r="Y71" s="318">
        <f t="shared" ca="1" si="53"/>
        <v>0</v>
      </c>
      <c r="Z71" s="319">
        <v>0.9</v>
      </c>
      <c r="AA71" s="320">
        <f t="shared" ca="1" si="54"/>
        <v>0</v>
      </c>
      <c r="AB71" s="321">
        <f t="shared" ca="1" si="55"/>
        <v>0</v>
      </c>
      <c r="AC71" s="322">
        <f t="shared" si="56"/>
        <v>0</v>
      </c>
      <c r="AD71" s="318">
        <f t="shared" ca="1" si="56"/>
        <v>0</v>
      </c>
      <c r="AE71" s="319">
        <v>0.77400000000000002</v>
      </c>
      <c r="AF71" s="320">
        <f t="shared" ca="1" si="57"/>
        <v>0</v>
      </c>
      <c r="AG71" s="321">
        <f t="shared" ca="1" si="58"/>
        <v>0</v>
      </c>
      <c r="AH71" s="323">
        <f t="shared" si="59"/>
        <v>0</v>
      </c>
      <c r="AI71" s="323">
        <f t="shared" ca="1" si="60"/>
        <v>0</v>
      </c>
      <c r="AJ71" s="324">
        <f t="shared" si="61"/>
        <v>0</v>
      </c>
      <c r="AK71" s="325">
        <v>2.8540000000000001</v>
      </c>
      <c r="AL71" s="339">
        <f t="shared" si="39"/>
        <v>0</v>
      </c>
      <c r="AM71" s="340">
        <f t="shared" ca="1" si="40"/>
        <v>0</v>
      </c>
    </row>
    <row r="72" spans="2:39">
      <c r="B72" s="280"/>
      <c r="C72" s="290">
        <v>15</v>
      </c>
      <c r="D72" s="317">
        <f t="shared" si="41"/>
        <v>0</v>
      </c>
      <c r="E72" s="318">
        <f t="shared" ca="1" si="41"/>
        <v>0</v>
      </c>
      <c r="F72" s="319">
        <v>1.5309999999999999</v>
      </c>
      <c r="G72" s="320">
        <f t="shared" ca="1" si="42"/>
        <v>0</v>
      </c>
      <c r="H72" s="321">
        <f t="shared" ca="1" si="43"/>
        <v>0</v>
      </c>
      <c r="I72" s="322">
        <f t="shared" si="44"/>
        <v>0</v>
      </c>
      <c r="J72" s="318">
        <f t="shared" ca="1" si="44"/>
        <v>0</v>
      </c>
      <c r="K72" s="319">
        <v>1.1919999999999999</v>
      </c>
      <c r="L72" s="320">
        <f t="shared" ca="1" si="45"/>
        <v>0</v>
      </c>
      <c r="M72" s="321">
        <f t="shared" ca="1" si="46"/>
        <v>0</v>
      </c>
      <c r="N72" s="322">
        <f t="shared" si="47"/>
        <v>0</v>
      </c>
      <c r="O72" s="318">
        <f t="shared" ca="1" si="47"/>
        <v>0</v>
      </c>
      <c r="P72" s="319">
        <v>1.181</v>
      </c>
      <c r="Q72" s="320">
        <f t="shared" ca="1" si="48"/>
        <v>0</v>
      </c>
      <c r="R72" s="321">
        <f t="shared" ca="1" si="49"/>
        <v>0</v>
      </c>
      <c r="S72" s="322">
        <f t="shared" si="50"/>
        <v>0</v>
      </c>
      <c r="T72" s="318">
        <f t="shared" ca="1" si="50"/>
        <v>0</v>
      </c>
      <c r="U72" s="319">
        <v>1.0780000000000001</v>
      </c>
      <c r="V72" s="320">
        <f t="shared" ca="1" si="51"/>
        <v>0</v>
      </c>
      <c r="W72" s="321">
        <f t="shared" ca="1" si="52"/>
        <v>0</v>
      </c>
      <c r="X72" s="322">
        <f t="shared" si="53"/>
        <v>0</v>
      </c>
      <c r="Y72" s="318">
        <f t="shared" ca="1" si="53"/>
        <v>0</v>
      </c>
      <c r="Z72" s="319">
        <v>0.9</v>
      </c>
      <c r="AA72" s="320">
        <f t="shared" ca="1" si="54"/>
        <v>0</v>
      </c>
      <c r="AB72" s="321">
        <f t="shared" ca="1" si="55"/>
        <v>0</v>
      </c>
      <c r="AC72" s="322">
        <f t="shared" si="56"/>
        <v>0</v>
      </c>
      <c r="AD72" s="318">
        <f t="shared" ca="1" si="56"/>
        <v>0</v>
      </c>
      <c r="AE72" s="319">
        <v>0.77400000000000002</v>
      </c>
      <c r="AF72" s="320">
        <f t="shared" ca="1" si="57"/>
        <v>0</v>
      </c>
      <c r="AG72" s="321">
        <f t="shared" ca="1" si="58"/>
        <v>0</v>
      </c>
      <c r="AH72" s="323">
        <f t="shared" si="59"/>
        <v>0</v>
      </c>
      <c r="AI72" s="323">
        <f t="shared" ca="1" si="60"/>
        <v>0</v>
      </c>
      <c r="AJ72" s="324">
        <f t="shared" si="61"/>
        <v>0</v>
      </c>
      <c r="AK72" s="325">
        <v>3.093</v>
      </c>
      <c r="AL72" s="339">
        <f t="shared" si="39"/>
        <v>0</v>
      </c>
      <c r="AM72" s="340">
        <f t="shared" ca="1" si="40"/>
        <v>0</v>
      </c>
    </row>
    <row r="73" spans="2:39">
      <c r="B73" s="280"/>
      <c r="C73" s="290">
        <v>16</v>
      </c>
      <c r="D73" s="317">
        <f t="shared" si="41"/>
        <v>0</v>
      </c>
      <c r="E73" s="318">
        <f t="shared" ca="1" si="41"/>
        <v>0</v>
      </c>
      <c r="F73" s="319">
        <v>1.5309999999999999</v>
      </c>
      <c r="G73" s="320">
        <f t="shared" ca="1" si="42"/>
        <v>0</v>
      </c>
      <c r="H73" s="321">
        <f t="shared" ca="1" si="43"/>
        <v>0</v>
      </c>
      <c r="I73" s="322">
        <f t="shared" si="44"/>
        <v>0</v>
      </c>
      <c r="J73" s="318">
        <f t="shared" ca="1" si="44"/>
        <v>0</v>
      </c>
      <c r="K73" s="319">
        <v>1.1919999999999999</v>
      </c>
      <c r="L73" s="320">
        <f t="shared" ca="1" si="45"/>
        <v>0</v>
      </c>
      <c r="M73" s="321">
        <f t="shared" ca="1" si="46"/>
        <v>0</v>
      </c>
      <c r="N73" s="322">
        <f t="shared" si="47"/>
        <v>0</v>
      </c>
      <c r="O73" s="318">
        <f t="shared" ca="1" si="47"/>
        <v>0</v>
      </c>
      <c r="P73" s="319">
        <v>1.181</v>
      </c>
      <c r="Q73" s="320">
        <f t="shared" ca="1" si="48"/>
        <v>0</v>
      </c>
      <c r="R73" s="321">
        <f t="shared" ca="1" si="49"/>
        <v>0</v>
      </c>
      <c r="S73" s="322">
        <f t="shared" si="50"/>
        <v>0</v>
      </c>
      <c r="T73" s="318">
        <f t="shared" ca="1" si="50"/>
        <v>0</v>
      </c>
      <c r="U73" s="319">
        <v>1.0780000000000001</v>
      </c>
      <c r="V73" s="320">
        <f t="shared" ca="1" si="51"/>
        <v>0</v>
      </c>
      <c r="W73" s="321">
        <f t="shared" ca="1" si="52"/>
        <v>0</v>
      </c>
      <c r="X73" s="322">
        <f t="shared" si="53"/>
        <v>0</v>
      </c>
      <c r="Y73" s="318">
        <f t="shared" ca="1" si="53"/>
        <v>0</v>
      </c>
      <c r="Z73" s="319">
        <v>0.9</v>
      </c>
      <c r="AA73" s="320">
        <f t="shared" ca="1" si="54"/>
        <v>0</v>
      </c>
      <c r="AB73" s="321">
        <f t="shared" ca="1" si="55"/>
        <v>0</v>
      </c>
      <c r="AC73" s="322">
        <f t="shared" si="56"/>
        <v>0</v>
      </c>
      <c r="AD73" s="318">
        <f t="shared" ca="1" si="56"/>
        <v>0</v>
      </c>
      <c r="AE73" s="319">
        <v>0.77400000000000002</v>
      </c>
      <c r="AF73" s="320">
        <f t="shared" ca="1" si="57"/>
        <v>0</v>
      </c>
      <c r="AG73" s="321">
        <f t="shared" ca="1" si="58"/>
        <v>0</v>
      </c>
      <c r="AH73" s="323">
        <f t="shared" si="59"/>
        <v>0</v>
      </c>
      <c r="AI73" s="323">
        <f t="shared" ca="1" si="60"/>
        <v>0</v>
      </c>
      <c r="AJ73" s="324">
        <f t="shared" si="61"/>
        <v>0</v>
      </c>
      <c r="AK73" s="325">
        <v>3.3530000000000002</v>
      </c>
      <c r="AL73" s="339">
        <f t="shared" si="39"/>
        <v>0</v>
      </c>
      <c r="AM73" s="340">
        <f t="shared" ca="1" si="40"/>
        <v>0</v>
      </c>
    </row>
    <row r="74" spans="2:39">
      <c r="B74" s="280"/>
      <c r="C74" s="290">
        <v>17</v>
      </c>
      <c r="D74" s="317">
        <f t="shared" si="41"/>
        <v>0</v>
      </c>
      <c r="E74" s="318">
        <f t="shared" ca="1" si="41"/>
        <v>0</v>
      </c>
      <c r="F74" s="319">
        <v>1.5309999999999999</v>
      </c>
      <c r="G74" s="320">
        <f t="shared" ca="1" si="42"/>
        <v>0</v>
      </c>
      <c r="H74" s="321">
        <f t="shared" ca="1" si="43"/>
        <v>0</v>
      </c>
      <c r="I74" s="322">
        <f t="shared" si="44"/>
        <v>0</v>
      </c>
      <c r="J74" s="318">
        <f t="shared" ca="1" si="44"/>
        <v>0</v>
      </c>
      <c r="K74" s="319">
        <v>1.1919999999999999</v>
      </c>
      <c r="L74" s="320">
        <f t="shared" ca="1" si="45"/>
        <v>0</v>
      </c>
      <c r="M74" s="321">
        <f t="shared" ca="1" si="46"/>
        <v>0</v>
      </c>
      <c r="N74" s="322">
        <f t="shared" si="47"/>
        <v>0</v>
      </c>
      <c r="O74" s="318">
        <f t="shared" ca="1" si="47"/>
        <v>0</v>
      </c>
      <c r="P74" s="319">
        <v>1.181</v>
      </c>
      <c r="Q74" s="320">
        <f t="shared" ca="1" si="48"/>
        <v>0</v>
      </c>
      <c r="R74" s="321">
        <f t="shared" ca="1" si="49"/>
        <v>0</v>
      </c>
      <c r="S74" s="322">
        <f t="shared" si="50"/>
        <v>0</v>
      </c>
      <c r="T74" s="318">
        <f t="shared" ca="1" si="50"/>
        <v>0</v>
      </c>
      <c r="U74" s="319">
        <v>1.0780000000000001</v>
      </c>
      <c r="V74" s="320">
        <f t="shared" ca="1" si="51"/>
        <v>0</v>
      </c>
      <c r="W74" s="321">
        <f t="shared" ca="1" si="52"/>
        <v>0</v>
      </c>
      <c r="X74" s="322">
        <f t="shared" si="53"/>
        <v>0</v>
      </c>
      <c r="Y74" s="318">
        <f t="shared" ca="1" si="53"/>
        <v>0</v>
      </c>
      <c r="Z74" s="319">
        <v>0.9</v>
      </c>
      <c r="AA74" s="320">
        <f t="shared" ca="1" si="54"/>
        <v>0</v>
      </c>
      <c r="AB74" s="321">
        <f t="shared" ca="1" si="55"/>
        <v>0</v>
      </c>
      <c r="AC74" s="322">
        <f t="shared" si="56"/>
        <v>0</v>
      </c>
      <c r="AD74" s="318">
        <f t="shared" ca="1" si="56"/>
        <v>0</v>
      </c>
      <c r="AE74" s="319">
        <v>0.77400000000000002</v>
      </c>
      <c r="AF74" s="320">
        <f t="shared" ca="1" si="57"/>
        <v>0</v>
      </c>
      <c r="AG74" s="321">
        <f t="shared" ca="1" si="58"/>
        <v>0</v>
      </c>
      <c r="AH74" s="323">
        <f t="shared" si="59"/>
        <v>0</v>
      </c>
      <c r="AI74" s="323">
        <f t="shared" ca="1" si="60"/>
        <v>0</v>
      </c>
      <c r="AJ74" s="324">
        <f t="shared" si="61"/>
        <v>0</v>
      </c>
      <c r="AK74" s="325">
        <v>3.6349999999999998</v>
      </c>
      <c r="AL74" s="339">
        <f t="shared" si="39"/>
        <v>0</v>
      </c>
      <c r="AM74" s="340">
        <f t="shared" ca="1" si="40"/>
        <v>0</v>
      </c>
    </row>
    <row r="75" spans="2:39">
      <c r="B75" s="280"/>
      <c r="C75" s="290">
        <v>18</v>
      </c>
      <c r="D75" s="317">
        <f t="shared" ref="D75:E87" si="62">D39</f>
        <v>0</v>
      </c>
      <c r="E75" s="318">
        <f t="shared" ca="1" si="62"/>
        <v>0</v>
      </c>
      <c r="F75" s="319">
        <v>1.5309999999999999</v>
      </c>
      <c r="G75" s="320">
        <f t="shared" ca="1" si="42"/>
        <v>0</v>
      </c>
      <c r="H75" s="321">
        <f t="shared" ca="1" si="43"/>
        <v>0</v>
      </c>
      <c r="I75" s="322">
        <f t="shared" ref="I75:J87" si="63">I39</f>
        <v>0</v>
      </c>
      <c r="J75" s="318">
        <f t="shared" ca="1" si="63"/>
        <v>0</v>
      </c>
      <c r="K75" s="319">
        <v>1.1919999999999999</v>
      </c>
      <c r="L75" s="320">
        <f t="shared" ca="1" si="45"/>
        <v>0</v>
      </c>
      <c r="M75" s="321">
        <f t="shared" ca="1" si="46"/>
        <v>0</v>
      </c>
      <c r="N75" s="322">
        <f t="shared" ref="N75:O87" si="64">N39</f>
        <v>0</v>
      </c>
      <c r="O75" s="318">
        <f t="shared" ca="1" si="64"/>
        <v>0</v>
      </c>
      <c r="P75" s="319">
        <v>1.181</v>
      </c>
      <c r="Q75" s="320">
        <f t="shared" ca="1" si="48"/>
        <v>0</v>
      </c>
      <c r="R75" s="321">
        <f t="shared" ca="1" si="49"/>
        <v>0</v>
      </c>
      <c r="S75" s="322">
        <f t="shared" ref="S75:T87" si="65">S39</f>
        <v>0</v>
      </c>
      <c r="T75" s="318">
        <f t="shared" ca="1" si="65"/>
        <v>0</v>
      </c>
      <c r="U75" s="319">
        <v>1.0780000000000001</v>
      </c>
      <c r="V75" s="320">
        <f t="shared" ca="1" si="51"/>
        <v>0</v>
      </c>
      <c r="W75" s="321">
        <f t="shared" ca="1" si="52"/>
        <v>0</v>
      </c>
      <c r="X75" s="322">
        <f t="shared" ref="X75:Y87" si="66">X39</f>
        <v>0</v>
      </c>
      <c r="Y75" s="318">
        <f t="shared" ca="1" si="66"/>
        <v>0</v>
      </c>
      <c r="Z75" s="319">
        <v>0.9</v>
      </c>
      <c r="AA75" s="320">
        <f t="shared" ca="1" si="54"/>
        <v>0</v>
      </c>
      <c r="AB75" s="321">
        <f t="shared" ca="1" si="55"/>
        <v>0</v>
      </c>
      <c r="AC75" s="322">
        <f t="shared" ref="AC75:AD87" si="67">AC39</f>
        <v>0</v>
      </c>
      <c r="AD75" s="318">
        <f t="shared" ca="1" si="67"/>
        <v>0</v>
      </c>
      <c r="AE75" s="319">
        <v>0.77400000000000002</v>
      </c>
      <c r="AF75" s="320">
        <f t="shared" ca="1" si="57"/>
        <v>0</v>
      </c>
      <c r="AG75" s="321">
        <f t="shared" ca="1" si="58"/>
        <v>0</v>
      </c>
      <c r="AH75" s="323">
        <f t="shared" si="59"/>
        <v>0</v>
      </c>
      <c r="AI75" s="323">
        <f t="shared" ca="1" si="60"/>
        <v>0</v>
      </c>
      <c r="AJ75" s="324">
        <f t="shared" si="61"/>
        <v>0</v>
      </c>
      <c r="AK75" s="325">
        <v>3.94</v>
      </c>
      <c r="AL75" s="339">
        <f t="shared" si="39"/>
        <v>0</v>
      </c>
      <c r="AM75" s="340">
        <f t="shared" ca="1" si="40"/>
        <v>0</v>
      </c>
    </row>
    <row r="76" spans="2:39">
      <c r="B76" s="280"/>
      <c r="C76" s="290">
        <v>19</v>
      </c>
      <c r="D76" s="317">
        <f t="shared" si="62"/>
        <v>0</v>
      </c>
      <c r="E76" s="318">
        <f t="shared" ca="1" si="62"/>
        <v>0</v>
      </c>
      <c r="F76" s="319">
        <v>1.5309999999999999</v>
      </c>
      <c r="G76" s="320">
        <f t="shared" ca="1" si="42"/>
        <v>0</v>
      </c>
      <c r="H76" s="321">
        <f t="shared" ca="1" si="43"/>
        <v>0</v>
      </c>
      <c r="I76" s="322">
        <f t="shared" si="63"/>
        <v>0</v>
      </c>
      <c r="J76" s="318">
        <f t="shared" ca="1" si="63"/>
        <v>0</v>
      </c>
      <c r="K76" s="319">
        <v>1.1919999999999999</v>
      </c>
      <c r="L76" s="320">
        <f t="shared" ca="1" si="45"/>
        <v>0</v>
      </c>
      <c r="M76" s="321">
        <f t="shared" ca="1" si="46"/>
        <v>0</v>
      </c>
      <c r="N76" s="322">
        <f t="shared" si="64"/>
        <v>0</v>
      </c>
      <c r="O76" s="318">
        <f t="shared" ca="1" si="64"/>
        <v>0</v>
      </c>
      <c r="P76" s="319">
        <v>1.181</v>
      </c>
      <c r="Q76" s="320">
        <f t="shared" ca="1" si="48"/>
        <v>0</v>
      </c>
      <c r="R76" s="321">
        <f t="shared" ca="1" si="49"/>
        <v>0</v>
      </c>
      <c r="S76" s="322">
        <f t="shared" si="65"/>
        <v>0</v>
      </c>
      <c r="T76" s="318">
        <f t="shared" ca="1" si="65"/>
        <v>0</v>
      </c>
      <c r="U76" s="319">
        <v>1.0780000000000001</v>
      </c>
      <c r="V76" s="320">
        <f t="shared" ca="1" si="51"/>
        <v>0</v>
      </c>
      <c r="W76" s="321">
        <f t="shared" ca="1" si="52"/>
        <v>0</v>
      </c>
      <c r="X76" s="322">
        <f t="shared" si="66"/>
        <v>0</v>
      </c>
      <c r="Y76" s="318">
        <f t="shared" ca="1" si="66"/>
        <v>0</v>
      </c>
      <c r="Z76" s="319">
        <v>0.9</v>
      </c>
      <c r="AA76" s="320">
        <f t="shared" ca="1" si="54"/>
        <v>0</v>
      </c>
      <c r="AB76" s="321">
        <f t="shared" ca="1" si="55"/>
        <v>0</v>
      </c>
      <c r="AC76" s="322">
        <f t="shared" si="67"/>
        <v>0</v>
      </c>
      <c r="AD76" s="318">
        <f t="shared" ca="1" si="67"/>
        <v>0</v>
      </c>
      <c r="AE76" s="319">
        <v>0.77400000000000002</v>
      </c>
      <c r="AF76" s="320">
        <f t="shared" ca="1" si="57"/>
        <v>0</v>
      </c>
      <c r="AG76" s="321">
        <f t="shared" ca="1" si="58"/>
        <v>0</v>
      </c>
      <c r="AH76" s="323">
        <f t="shared" si="59"/>
        <v>0</v>
      </c>
      <c r="AI76" s="323">
        <f t="shared" ca="1" si="60"/>
        <v>0</v>
      </c>
      <c r="AJ76" s="324">
        <f t="shared" si="61"/>
        <v>0</v>
      </c>
      <c r="AK76" s="325">
        <v>4.2709999999999999</v>
      </c>
      <c r="AL76" s="339">
        <f t="shared" si="39"/>
        <v>0</v>
      </c>
      <c r="AM76" s="340">
        <f t="shared" ca="1" si="40"/>
        <v>0</v>
      </c>
    </row>
    <row r="77" spans="2:39">
      <c r="B77" s="280"/>
      <c r="C77" s="290">
        <v>20</v>
      </c>
      <c r="D77" s="317">
        <f t="shared" si="62"/>
        <v>0</v>
      </c>
      <c r="E77" s="318">
        <f t="shared" ca="1" si="62"/>
        <v>0</v>
      </c>
      <c r="F77" s="319">
        <v>1.5309999999999999</v>
      </c>
      <c r="G77" s="320">
        <f t="shared" ca="1" si="42"/>
        <v>0</v>
      </c>
      <c r="H77" s="321">
        <f t="shared" ca="1" si="43"/>
        <v>0</v>
      </c>
      <c r="I77" s="322">
        <f t="shared" si="63"/>
        <v>0</v>
      </c>
      <c r="J77" s="318">
        <f t="shared" ca="1" si="63"/>
        <v>0</v>
      </c>
      <c r="K77" s="319">
        <v>1.1919999999999999</v>
      </c>
      <c r="L77" s="320">
        <f t="shared" ca="1" si="45"/>
        <v>0</v>
      </c>
      <c r="M77" s="321">
        <f t="shared" ca="1" si="46"/>
        <v>0</v>
      </c>
      <c r="N77" s="322">
        <f t="shared" si="64"/>
        <v>0</v>
      </c>
      <c r="O77" s="318">
        <f t="shared" ca="1" si="64"/>
        <v>0</v>
      </c>
      <c r="P77" s="319">
        <v>1.181</v>
      </c>
      <c r="Q77" s="320">
        <f t="shared" ca="1" si="48"/>
        <v>0</v>
      </c>
      <c r="R77" s="321">
        <f t="shared" ca="1" si="49"/>
        <v>0</v>
      </c>
      <c r="S77" s="322">
        <f t="shared" si="65"/>
        <v>0</v>
      </c>
      <c r="T77" s="318">
        <f t="shared" ca="1" si="65"/>
        <v>0</v>
      </c>
      <c r="U77" s="319">
        <v>1.0780000000000001</v>
      </c>
      <c r="V77" s="320">
        <f t="shared" ca="1" si="51"/>
        <v>0</v>
      </c>
      <c r="W77" s="321">
        <f t="shared" ca="1" si="52"/>
        <v>0</v>
      </c>
      <c r="X77" s="322">
        <f t="shared" si="66"/>
        <v>0</v>
      </c>
      <c r="Y77" s="318">
        <f t="shared" ca="1" si="66"/>
        <v>0</v>
      </c>
      <c r="Z77" s="319">
        <v>0.9</v>
      </c>
      <c r="AA77" s="320">
        <f t="shared" ca="1" si="54"/>
        <v>0</v>
      </c>
      <c r="AB77" s="321">
        <f t="shared" ca="1" si="55"/>
        <v>0</v>
      </c>
      <c r="AC77" s="322">
        <f t="shared" si="67"/>
        <v>0</v>
      </c>
      <c r="AD77" s="318">
        <f t="shared" ca="1" si="67"/>
        <v>0</v>
      </c>
      <c r="AE77" s="319">
        <v>0.77400000000000002</v>
      </c>
      <c r="AF77" s="320">
        <f t="shared" ca="1" si="57"/>
        <v>0</v>
      </c>
      <c r="AG77" s="321">
        <f t="shared" ca="1" si="58"/>
        <v>0</v>
      </c>
      <c r="AH77" s="323">
        <f t="shared" si="59"/>
        <v>0</v>
      </c>
      <c r="AI77" s="323">
        <f t="shared" ca="1" si="60"/>
        <v>0</v>
      </c>
      <c r="AJ77" s="324">
        <f t="shared" si="61"/>
        <v>0</v>
      </c>
      <c r="AK77" s="325">
        <v>4.63</v>
      </c>
      <c r="AL77" s="339">
        <f t="shared" si="39"/>
        <v>0</v>
      </c>
      <c r="AM77" s="340">
        <f t="shared" ca="1" si="40"/>
        <v>0</v>
      </c>
    </row>
    <row r="78" spans="2:39">
      <c r="B78" s="280"/>
      <c r="C78" s="290">
        <v>21</v>
      </c>
      <c r="D78" s="317">
        <f t="shared" si="62"/>
        <v>0</v>
      </c>
      <c r="E78" s="318">
        <f t="shared" ca="1" si="62"/>
        <v>0</v>
      </c>
      <c r="F78" s="319">
        <v>1.5309999999999999</v>
      </c>
      <c r="G78" s="320">
        <f t="shared" ref="G78:G86" ca="1" si="68">F78*E78</f>
        <v>0</v>
      </c>
      <c r="H78" s="321">
        <f t="shared" ref="H78:H86" ca="1" si="69">G78*D78/1000</f>
        <v>0</v>
      </c>
      <c r="I78" s="322">
        <f t="shared" si="63"/>
        <v>0</v>
      </c>
      <c r="J78" s="318">
        <f t="shared" ca="1" si="63"/>
        <v>0</v>
      </c>
      <c r="K78" s="319">
        <v>1.1919999999999999</v>
      </c>
      <c r="L78" s="320">
        <f t="shared" ref="L78:L86" ca="1" si="70">K78*J78</f>
        <v>0</v>
      </c>
      <c r="M78" s="321">
        <f t="shared" ref="M78:M86" ca="1" si="71">L78*I78/1000</f>
        <v>0</v>
      </c>
      <c r="N78" s="322">
        <f t="shared" si="64"/>
        <v>0</v>
      </c>
      <c r="O78" s="318">
        <f t="shared" ca="1" si="64"/>
        <v>0</v>
      </c>
      <c r="P78" s="319">
        <v>1.181</v>
      </c>
      <c r="Q78" s="320">
        <f t="shared" ref="Q78:Q86" ca="1" si="72">P78*O78</f>
        <v>0</v>
      </c>
      <c r="R78" s="321">
        <f t="shared" ref="R78:R86" ca="1" si="73">Q78*N78/1000</f>
        <v>0</v>
      </c>
      <c r="S78" s="322">
        <f t="shared" si="65"/>
        <v>0</v>
      </c>
      <c r="T78" s="318">
        <f t="shared" ca="1" si="65"/>
        <v>0</v>
      </c>
      <c r="U78" s="319">
        <v>1.0780000000000001</v>
      </c>
      <c r="V78" s="320">
        <f t="shared" ref="V78:V86" ca="1" si="74">U78*T78</f>
        <v>0</v>
      </c>
      <c r="W78" s="321">
        <f t="shared" ref="W78:W86" ca="1" si="75">V78*S78/1000</f>
        <v>0</v>
      </c>
      <c r="X78" s="322">
        <f t="shared" si="66"/>
        <v>0</v>
      </c>
      <c r="Y78" s="318">
        <f t="shared" ca="1" si="66"/>
        <v>0</v>
      </c>
      <c r="Z78" s="319">
        <v>0.9</v>
      </c>
      <c r="AA78" s="320">
        <f t="shared" ref="AA78:AA86" ca="1" si="76">Z78*Y78</f>
        <v>0</v>
      </c>
      <c r="AB78" s="321">
        <f t="shared" ref="AB78:AB86" ca="1" si="77">AA78*X78/1000</f>
        <v>0</v>
      </c>
      <c r="AC78" s="322">
        <f t="shared" si="67"/>
        <v>0</v>
      </c>
      <c r="AD78" s="318">
        <f t="shared" ca="1" si="67"/>
        <v>0</v>
      </c>
      <c r="AE78" s="319">
        <v>0.77400000000000002</v>
      </c>
      <c r="AF78" s="320">
        <f t="shared" ref="AF78:AF86" ca="1" si="78">AE78*AD78</f>
        <v>0</v>
      </c>
      <c r="AG78" s="321">
        <f t="shared" ref="AG78:AG86" ca="1" si="79">AF78*AC78/1000</f>
        <v>0</v>
      </c>
      <c r="AH78" s="323">
        <f t="shared" ref="AH78:AH86" si="80">SUM(AC78,X78,S78,N78,I78,D78)/1000</f>
        <v>0</v>
      </c>
      <c r="AI78" s="323">
        <f t="shared" ref="AI78:AI86" ca="1" si="81">SUM(AG78,AB78,W78,R78,M78,H78)/1000</f>
        <v>0</v>
      </c>
      <c r="AJ78" s="324">
        <f t="shared" ref="AJ78:AJ86" si="82">IF(AH78=0,0,AI78*1000/AH78)</f>
        <v>0</v>
      </c>
      <c r="AK78" s="325">
        <v>4.63</v>
      </c>
      <c r="AL78" s="339">
        <f t="shared" ref="AL78:AL86" si="83">AH78/AK78</f>
        <v>0</v>
      </c>
      <c r="AM78" s="340">
        <f t="shared" ref="AM78:AM86" ca="1" si="84">AI78/AK78</f>
        <v>0</v>
      </c>
    </row>
    <row r="79" spans="2:39">
      <c r="B79" s="280"/>
      <c r="C79" s="290">
        <v>22</v>
      </c>
      <c r="D79" s="317">
        <f t="shared" si="62"/>
        <v>0</v>
      </c>
      <c r="E79" s="318">
        <f t="shared" ca="1" si="62"/>
        <v>0</v>
      </c>
      <c r="F79" s="319">
        <v>1.5309999999999999</v>
      </c>
      <c r="G79" s="320">
        <f t="shared" ca="1" si="68"/>
        <v>0</v>
      </c>
      <c r="H79" s="321">
        <f t="shared" ca="1" si="69"/>
        <v>0</v>
      </c>
      <c r="I79" s="322">
        <f t="shared" si="63"/>
        <v>0</v>
      </c>
      <c r="J79" s="318">
        <f t="shared" ca="1" si="63"/>
        <v>0</v>
      </c>
      <c r="K79" s="319">
        <v>1.1919999999999999</v>
      </c>
      <c r="L79" s="320">
        <f t="shared" ca="1" si="70"/>
        <v>0</v>
      </c>
      <c r="M79" s="321">
        <f t="shared" ca="1" si="71"/>
        <v>0</v>
      </c>
      <c r="N79" s="322">
        <f t="shared" si="64"/>
        <v>0</v>
      </c>
      <c r="O79" s="318">
        <f t="shared" ca="1" si="64"/>
        <v>0</v>
      </c>
      <c r="P79" s="319">
        <v>1.181</v>
      </c>
      <c r="Q79" s="320">
        <f t="shared" ca="1" si="72"/>
        <v>0</v>
      </c>
      <c r="R79" s="321">
        <f t="shared" ca="1" si="73"/>
        <v>0</v>
      </c>
      <c r="S79" s="322">
        <f t="shared" si="65"/>
        <v>0</v>
      </c>
      <c r="T79" s="318">
        <f t="shared" ca="1" si="65"/>
        <v>0</v>
      </c>
      <c r="U79" s="319">
        <v>1.0780000000000001</v>
      </c>
      <c r="V79" s="320">
        <f t="shared" ca="1" si="74"/>
        <v>0</v>
      </c>
      <c r="W79" s="321">
        <f t="shared" ca="1" si="75"/>
        <v>0</v>
      </c>
      <c r="X79" s="322">
        <f t="shared" si="66"/>
        <v>0</v>
      </c>
      <c r="Y79" s="318">
        <f t="shared" ca="1" si="66"/>
        <v>0</v>
      </c>
      <c r="Z79" s="319">
        <v>0.9</v>
      </c>
      <c r="AA79" s="320">
        <f t="shared" ca="1" si="76"/>
        <v>0</v>
      </c>
      <c r="AB79" s="321">
        <f t="shared" ca="1" si="77"/>
        <v>0</v>
      </c>
      <c r="AC79" s="322">
        <f t="shared" si="67"/>
        <v>0</v>
      </c>
      <c r="AD79" s="318">
        <f t="shared" ca="1" si="67"/>
        <v>0</v>
      </c>
      <c r="AE79" s="319">
        <v>0.77400000000000002</v>
      </c>
      <c r="AF79" s="320">
        <f t="shared" ca="1" si="78"/>
        <v>0</v>
      </c>
      <c r="AG79" s="321">
        <f t="shared" ca="1" si="79"/>
        <v>0</v>
      </c>
      <c r="AH79" s="323">
        <f t="shared" si="80"/>
        <v>0</v>
      </c>
      <c r="AI79" s="323">
        <f t="shared" ca="1" si="81"/>
        <v>0</v>
      </c>
      <c r="AJ79" s="324">
        <f t="shared" si="82"/>
        <v>0</v>
      </c>
      <c r="AK79" s="325">
        <v>4.63</v>
      </c>
      <c r="AL79" s="339">
        <f t="shared" si="83"/>
        <v>0</v>
      </c>
      <c r="AM79" s="340">
        <f t="shared" ca="1" si="84"/>
        <v>0</v>
      </c>
    </row>
    <row r="80" spans="2:39">
      <c r="B80" s="280"/>
      <c r="C80" s="290">
        <v>23</v>
      </c>
      <c r="D80" s="317">
        <f t="shared" si="62"/>
        <v>0</v>
      </c>
      <c r="E80" s="318">
        <f t="shared" ca="1" si="62"/>
        <v>0</v>
      </c>
      <c r="F80" s="319">
        <v>1.5309999999999999</v>
      </c>
      <c r="G80" s="320">
        <f t="shared" ca="1" si="68"/>
        <v>0</v>
      </c>
      <c r="H80" s="321">
        <f t="shared" ca="1" si="69"/>
        <v>0</v>
      </c>
      <c r="I80" s="322">
        <f t="shared" si="63"/>
        <v>0</v>
      </c>
      <c r="J80" s="318">
        <f t="shared" ca="1" si="63"/>
        <v>0</v>
      </c>
      <c r="K80" s="319">
        <v>1.1919999999999999</v>
      </c>
      <c r="L80" s="320">
        <f t="shared" ca="1" si="70"/>
        <v>0</v>
      </c>
      <c r="M80" s="321">
        <f t="shared" ca="1" si="71"/>
        <v>0</v>
      </c>
      <c r="N80" s="322">
        <f t="shared" si="64"/>
        <v>0</v>
      </c>
      <c r="O80" s="318">
        <f t="shared" ca="1" si="64"/>
        <v>0</v>
      </c>
      <c r="P80" s="319">
        <v>1.181</v>
      </c>
      <c r="Q80" s="320">
        <f t="shared" ca="1" si="72"/>
        <v>0</v>
      </c>
      <c r="R80" s="321">
        <f t="shared" ca="1" si="73"/>
        <v>0</v>
      </c>
      <c r="S80" s="322">
        <f t="shared" si="65"/>
        <v>0</v>
      </c>
      <c r="T80" s="318">
        <f t="shared" ca="1" si="65"/>
        <v>0</v>
      </c>
      <c r="U80" s="319">
        <v>1.0780000000000001</v>
      </c>
      <c r="V80" s="320">
        <f t="shared" ca="1" si="74"/>
        <v>0</v>
      </c>
      <c r="W80" s="321">
        <f t="shared" ca="1" si="75"/>
        <v>0</v>
      </c>
      <c r="X80" s="322">
        <f t="shared" si="66"/>
        <v>0</v>
      </c>
      <c r="Y80" s="318">
        <f t="shared" ca="1" si="66"/>
        <v>0</v>
      </c>
      <c r="Z80" s="319">
        <v>0.9</v>
      </c>
      <c r="AA80" s="320">
        <f t="shared" ca="1" si="76"/>
        <v>0</v>
      </c>
      <c r="AB80" s="321">
        <f t="shared" ca="1" si="77"/>
        <v>0</v>
      </c>
      <c r="AC80" s="322">
        <f t="shared" si="67"/>
        <v>0</v>
      </c>
      <c r="AD80" s="318">
        <f t="shared" ca="1" si="67"/>
        <v>0</v>
      </c>
      <c r="AE80" s="319">
        <v>0.77400000000000002</v>
      </c>
      <c r="AF80" s="320">
        <f t="shared" ca="1" si="78"/>
        <v>0</v>
      </c>
      <c r="AG80" s="321">
        <f t="shared" ca="1" si="79"/>
        <v>0</v>
      </c>
      <c r="AH80" s="323">
        <f t="shared" si="80"/>
        <v>0</v>
      </c>
      <c r="AI80" s="323">
        <f t="shared" ca="1" si="81"/>
        <v>0</v>
      </c>
      <c r="AJ80" s="324">
        <f t="shared" si="82"/>
        <v>0</v>
      </c>
      <c r="AK80" s="325">
        <v>4.63</v>
      </c>
      <c r="AL80" s="339">
        <f t="shared" si="83"/>
        <v>0</v>
      </c>
      <c r="AM80" s="340">
        <f t="shared" ca="1" si="84"/>
        <v>0</v>
      </c>
    </row>
    <row r="81" spans="2:39">
      <c r="B81" s="280"/>
      <c r="C81" s="290">
        <v>24</v>
      </c>
      <c r="D81" s="317">
        <f t="shared" si="62"/>
        <v>0</v>
      </c>
      <c r="E81" s="318">
        <f t="shared" ca="1" si="62"/>
        <v>0</v>
      </c>
      <c r="F81" s="319">
        <v>1.5309999999999999</v>
      </c>
      <c r="G81" s="320">
        <f t="shared" ca="1" si="68"/>
        <v>0</v>
      </c>
      <c r="H81" s="321">
        <f t="shared" ca="1" si="69"/>
        <v>0</v>
      </c>
      <c r="I81" s="322">
        <f t="shared" si="63"/>
        <v>0</v>
      </c>
      <c r="J81" s="318">
        <f t="shared" ca="1" si="63"/>
        <v>0</v>
      </c>
      <c r="K81" s="319">
        <v>1.1919999999999999</v>
      </c>
      <c r="L81" s="320">
        <f t="shared" ca="1" si="70"/>
        <v>0</v>
      </c>
      <c r="M81" s="321">
        <f t="shared" ca="1" si="71"/>
        <v>0</v>
      </c>
      <c r="N81" s="322">
        <f t="shared" si="64"/>
        <v>0</v>
      </c>
      <c r="O81" s="318">
        <f t="shared" ca="1" si="64"/>
        <v>0</v>
      </c>
      <c r="P81" s="319">
        <v>1.181</v>
      </c>
      <c r="Q81" s="320">
        <f t="shared" ca="1" si="72"/>
        <v>0</v>
      </c>
      <c r="R81" s="321">
        <f t="shared" ca="1" si="73"/>
        <v>0</v>
      </c>
      <c r="S81" s="322">
        <f t="shared" si="65"/>
        <v>0</v>
      </c>
      <c r="T81" s="318">
        <f t="shared" ca="1" si="65"/>
        <v>0</v>
      </c>
      <c r="U81" s="319">
        <v>1.0780000000000001</v>
      </c>
      <c r="V81" s="320">
        <f t="shared" ca="1" si="74"/>
        <v>0</v>
      </c>
      <c r="W81" s="321">
        <f t="shared" ca="1" si="75"/>
        <v>0</v>
      </c>
      <c r="X81" s="322">
        <f t="shared" si="66"/>
        <v>0</v>
      </c>
      <c r="Y81" s="318">
        <f t="shared" ca="1" si="66"/>
        <v>0</v>
      </c>
      <c r="Z81" s="319">
        <v>0.9</v>
      </c>
      <c r="AA81" s="320">
        <f t="shared" ca="1" si="76"/>
        <v>0</v>
      </c>
      <c r="AB81" s="321">
        <f t="shared" ca="1" si="77"/>
        <v>0</v>
      </c>
      <c r="AC81" s="322">
        <f t="shared" si="67"/>
        <v>0</v>
      </c>
      <c r="AD81" s="318">
        <f t="shared" ca="1" si="67"/>
        <v>0</v>
      </c>
      <c r="AE81" s="319">
        <v>0.77400000000000002</v>
      </c>
      <c r="AF81" s="320">
        <f t="shared" ca="1" si="78"/>
        <v>0</v>
      </c>
      <c r="AG81" s="321">
        <f t="shared" ca="1" si="79"/>
        <v>0</v>
      </c>
      <c r="AH81" s="323">
        <f t="shared" si="80"/>
        <v>0</v>
      </c>
      <c r="AI81" s="323">
        <f t="shared" ca="1" si="81"/>
        <v>0</v>
      </c>
      <c r="AJ81" s="324">
        <f t="shared" si="82"/>
        <v>0</v>
      </c>
      <c r="AK81" s="325">
        <v>4.63</v>
      </c>
      <c r="AL81" s="339">
        <f t="shared" si="83"/>
        <v>0</v>
      </c>
      <c r="AM81" s="340">
        <f t="shared" ca="1" si="84"/>
        <v>0</v>
      </c>
    </row>
    <row r="82" spans="2:39">
      <c r="B82" s="280"/>
      <c r="C82" s="290">
        <v>25</v>
      </c>
      <c r="D82" s="317">
        <f t="shared" si="62"/>
        <v>0</v>
      </c>
      <c r="E82" s="318">
        <f t="shared" ca="1" si="62"/>
        <v>0</v>
      </c>
      <c r="F82" s="319">
        <v>1.5309999999999999</v>
      </c>
      <c r="G82" s="320">
        <f t="shared" ca="1" si="68"/>
        <v>0</v>
      </c>
      <c r="H82" s="321">
        <f t="shared" ca="1" si="69"/>
        <v>0</v>
      </c>
      <c r="I82" s="322">
        <f t="shared" si="63"/>
        <v>0</v>
      </c>
      <c r="J82" s="318">
        <f t="shared" ca="1" si="63"/>
        <v>0</v>
      </c>
      <c r="K82" s="319">
        <v>1.1919999999999999</v>
      </c>
      <c r="L82" s="320">
        <f t="shared" ca="1" si="70"/>
        <v>0</v>
      </c>
      <c r="M82" s="321">
        <f t="shared" ca="1" si="71"/>
        <v>0</v>
      </c>
      <c r="N82" s="322">
        <f t="shared" si="64"/>
        <v>0</v>
      </c>
      <c r="O82" s="318">
        <f t="shared" ca="1" si="64"/>
        <v>0</v>
      </c>
      <c r="P82" s="319">
        <v>1.181</v>
      </c>
      <c r="Q82" s="320">
        <f t="shared" ca="1" si="72"/>
        <v>0</v>
      </c>
      <c r="R82" s="321">
        <f t="shared" ca="1" si="73"/>
        <v>0</v>
      </c>
      <c r="S82" s="322">
        <f t="shared" si="65"/>
        <v>0</v>
      </c>
      <c r="T82" s="318">
        <f t="shared" ca="1" si="65"/>
        <v>0</v>
      </c>
      <c r="U82" s="319">
        <v>1.0780000000000001</v>
      </c>
      <c r="V82" s="320">
        <f t="shared" ca="1" si="74"/>
        <v>0</v>
      </c>
      <c r="W82" s="321">
        <f t="shared" ca="1" si="75"/>
        <v>0</v>
      </c>
      <c r="X82" s="322">
        <f t="shared" si="66"/>
        <v>0</v>
      </c>
      <c r="Y82" s="318">
        <f t="shared" ca="1" si="66"/>
        <v>0</v>
      </c>
      <c r="Z82" s="319">
        <v>0.9</v>
      </c>
      <c r="AA82" s="320">
        <f t="shared" ca="1" si="76"/>
        <v>0</v>
      </c>
      <c r="AB82" s="321">
        <f t="shared" ca="1" si="77"/>
        <v>0</v>
      </c>
      <c r="AC82" s="322">
        <f t="shared" si="67"/>
        <v>0</v>
      </c>
      <c r="AD82" s="318">
        <f t="shared" ca="1" si="67"/>
        <v>0</v>
      </c>
      <c r="AE82" s="319">
        <v>0.77400000000000002</v>
      </c>
      <c r="AF82" s="320">
        <f t="shared" ca="1" si="78"/>
        <v>0</v>
      </c>
      <c r="AG82" s="321">
        <f t="shared" ca="1" si="79"/>
        <v>0</v>
      </c>
      <c r="AH82" s="323">
        <f t="shared" si="80"/>
        <v>0</v>
      </c>
      <c r="AI82" s="323">
        <f t="shared" ca="1" si="81"/>
        <v>0</v>
      </c>
      <c r="AJ82" s="324">
        <f t="shared" si="82"/>
        <v>0</v>
      </c>
      <c r="AK82" s="325">
        <v>4.63</v>
      </c>
      <c r="AL82" s="339">
        <f t="shared" si="83"/>
        <v>0</v>
      </c>
      <c r="AM82" s="340">
        <f t="shared" ca="1" si="84"/>
        <v>0</v>
      </c>
    </row>
    <row r="83" spans="2:39">
      <c r="B83" s="280"/>
      <c r="C83" s="290">
        <v>26</v>
      </c>
      <c r="D83" s="317">
        <f t="shared" si="62"/>
        <v>0</v>
      </c>
      <c r="E83" s="318">
        <f t="shared" ca="1" si="62"/>
        <v>0</v>
      </c>
      <c r="F83" s="319">
        <v>1.5309999999999999</v>
      </c>
      <c r="G83" s="320">
        <f t="shared" ca="1" si="68"/>
        <v>0</v>
      </c>
      <c r="H83" s="321">
        <f t="shared" ca="1" si="69"/>
        <v>0</v>
      </c>
      <c r="I83" s="322">
        <f t="shared" si="63"/>
        <v>0</v>
      </c>
      <c r="J83" s="318">
        <f t="shared" ca="1" si="63"/>
        <v>0</v>
      </c>
      <c r="K83" s="319">
        <v>1.1919999999999999</v>
      </c>
      <c r="L83" s="320">
        <f t="shared" ca="1" si="70"/>
        <v>0</v>
      </c>
      <c r="M83" s="321">
        <f t="shared" ca="1" si="71"/>
        <v>0</v>
      </c>
      <c r="N83" s="322">
        <f t="shared" si="64"/>
        <v>0</v>
      </c>
      <c r="O83" s="318">
        <f t="shared" ca="1" si="64"/>
        <v>0</v>
      </c>
      <c r="P83" s="319">
        <v>1.181</v>
      </c>
      <c r="Q83" s="320">
        <f t="shared" ca="1" si="72"/>
        <v>0</v>
      </c>
      <c r="R83" s="321">
        <f t="shared" ca="1" si="73"/>
        <v>0</v>
      </c>
      <c r="S83" s="322">
        <f t="shared" si="65"/>
        <v>0</v>
      </c>
      <c r="T83" s="318">
        <f t="shared" ca="1" si="65"/>
        <v>0</v>
      </c>
      <c r="U83" s="319">
        <v>1.0780000000000001</v>
      </c>
      <c r="V83" s="320">
        <f t="shared" ca="1" si="74"/>
        <v>0</v>
      </c>
      <c r="W83" s="321">
        <f t="shared" ca="1" si="75"/>
        <v>0</v>
      </c>
      <c r="X83" s="322">
        <f t="shared" si="66"/>
        <v>0</v>
      </c>
      <c r="Y83" s="318">
        <f t="shared" ca="1" si="66"/>
        <v>0</v>
      </c>
      <c r="Z83" s="319">
        <v>0.9</v>
      </c>
      <c r="AA83" s="320">
        <f t="shared" ca="1" si="76"/>
        <v>0</v>
      </c>
      <c r="AB83" s="321">
        <f t="shared" ca="1" si="77"/>
        <v>0</v>
      </c>
      <c r="AC83" s="322">
        <f t="shared" si="67"/>
        <v>0</v>
      </c>
      <c r="AD83" s="318">
        <f t="shared" ca="1" si="67"/>
        <v>0</v>
      </c>
      <c r="AE83" s="319">
        <v>0.77400000000000002</v>
      </c>
      <c r="AF83" s="320">
        <f t="shared" ca="1" si="78"/>
        <v>0</v>
      </c>
      <c r="AG83" s="321">
        <f t="shared" ca="1" si="79"/>
        <v>0</v>
      </c>
      <c r="AH83" s="323">
        <f t="shared" si="80"/>
        <v>0</v>
      </c>
      <c r="AI83" s="323">
        <f t="shared" ca="1" si="81"/>
        <v>0</v>
      </c>
      <c r="AJ83" s="324">
        <f t="shared" si="82"/>
        <v>0</v>
      </c>
      <c r="AK83" s="325">
        <v>4.63</v>
      </c>
      <c r="AL83" s="339">
        <f t="shared" si="83"/>
        <v>0</v>
      </c>
      <c r="AM83" s="340">
        <f t="shared" ca="1" si="84"/>
        <v>0</v>
      </c>
    </row>
    <row r="84" spans="2:39">
      <c r="B84" s="280"/>
      <c r="C84" s="290">
        <v>27</v>
      </c>
      <c r="D84" s="317">
        <f t="shared" si="62"/>
        <v>0</v>
      </c>
      <c r="E84" s="318">
        <f t="shared" ca="1" si="62"/>
        <v>0</v>
      </c>
      <c r="F84" s="319">
        <v>1.5309999999999999</v>
      </c>
      <c r="G84" s="320">
        <f t="shared" ca="1" si="68"/>
        <v>0</v>
      </c>
      <c r="H84" s="321">
        <f t="shared" ca="1" si="69"/>
        <v>0</v>
      </c>
      <c r="I84" s="322">
        <f t="shared" si="63"/>
        <v>0</v>
      </c>
      <c r="J84" s="318">
        <f t="shared" ca="1" si="63"/>
        <v>0</v>
      </c>
      <c r="K84" s="319">
        <v>1.1919999999999999</v>
      </c>
      <c r="L84" s="320">
        <f t="shared" ca="1" si="70"/>
        <v>0</v>
      </c>
      <c r="M84" s="321">
        <f t="shared" ca="1" si="71"/>
        <v>0</v>
      </c>
      <c r="N84" s="322">
        <f t="shared" si="64"/>
        <v>0</v>
      </c>
      <c r="O84" s="318">
        <f t="shared" ca="1" si="64"/>
        <v>0</v>
      </c>
      <c r="P84" s="319">
        <v>1.181</v>
      </c>
      <c r="Q84" s="320">
        <f t="shared" ca="1" si="72"/>
        <v>0</v>
      </c>
      <c r="R84" s="321">
        <f t="shared" ca="1" si="73"/>
        <v>0</v>
      </c>
      <c r="S84" s="322">
        <f t="shared" si="65"/>
        <v>0</v>
      </c>
      <c r="T84" s="318">
        <f t="shared" ca="1" si="65"/>
        <v>0</v>
      </c>
      <c r="U84" s="319">
        <v>1.0780000000000001</v>
      </c>
      <c r="V84" s="320">
        <f t="shared" ca="1" si="74"/>
        <v>0</v>
      </c>
      <c r="W84" s="321">
        <f t="shared" ca="1" si="75"/>
        <v>0</v>
      </c>
      <c r="X84" s="322">
        <f t="shared" si="66"/>
        <v>0</v>
      </c>
      <c r="Y84" s="318">
        <f t="shared" ca="1" si="66"/>
        <v>0</v>
      </c>
      <c r="Z84" s="319">
        <v>0.9</v>
      </c>
      <c r="AA84" s="320">
        <f t="shared" ca="1" si="76"/>
        <v>0</v>
      </c>
      <c r="AB84" s="321">
        <f t="shared" ca="1" si="77"/>
        <v>0</v>
      </c>
      <c r="AC84" s="322">
        <f t="shared" si="67"/>
        <v>0</v>
      </c>
      <c r="AD84" s="318">
        <f t="shared" ca="1" si="67"/>
        <v>0</v>
      </c>
      <c r="AE84" s="319">
        <v>0.77400000000000002</v>
      </c>
      <c r="AF84" s="320">
        <f t="shared" ca="1" si="78"/>
        <v>0</v>
      </c>
      <c r="AG84" s="321">
        <f t="shared" ca="1" si="79"/>
        <v>0</v>
      </c>
      <c r="AH84" s="323">
        <f t="shared" si="80"/>
        <v>0</v>
      </c>
      <c r="AI84" s="323">
        <f t="shared" ca="1" si="81"/>
        <v>0</v>
      </c>
      <c r="AJ84" s="324">
        <f t="shared" si="82"/>
        <v>0</v>
      </c>
      <c r="AK84" s="325">
        <v>4.63</v>
      </c>
      <c r="AL84" s="339">
        <f t="shared" si="83"/>
        <v>0</v>
      </c>
      <c r="AM84" s="340">
        <f t="shared" ca="1" si="84"/>
        <v>0</v>
      </c>
    </row>
    <row r="85" spans="2:39">
      <c r="B85" s="280"/>
      <c r="C85" s="290">
        <v>28</v>
      </c>
      <c r="D85" s="317">
        <f t="shared" si="62"/>
        <v>0</v>
      </c>
      <c r="E85" s="318">
        <f t="shared" ca="1" si="62"/>
        <v>0</v>
      </c>
      <c r="F85" s="319">
        <v>1.5309999999999999</v>
      </c>
      <c r="G85" s="320">
        <f t="shared" ca="1" si="68"/>
        <v>0</v>
      </c>
      <c r="H85" s="321">
        <f t="shared" ca="1" si="69"/>
        <v>0</v>
      </c>
      <c r="I85" s="322">
        <f t="shared" si="63"/>
        <v>0</v>
      </c>
      <c r="J85" s="318">
        <f t="shared" ca="1" si="63"/>
        <v>0</v>
      </c>
      <c r="K85" s="319">
        <v>1.1919999999999999</v>
      </c>
      <c r="L85" s="320">
        <f t="shared" ca="1" si="70"/>
        <v>0</v>
      </c>
      <c r="M85" s="321">
        <f t="shared" ca="1" si="71"/>
        <v>0</v>
      </c>
      <c r="N85" s="322">
        <f t="shared" si="64"/>
        <v>0</v>
      </c>
      <c r="O85" s="318">
        <f t="shared" ca="1" si="64"/>
        <v>0</v>
      </c>
      <c r="P85" s="319">
        <v>1.181</v>
      </c>
      <c r="Q85" s="320">
        <f t="shared" ca="1" si="72"/>
        <v>0</v>
      </c>
      <c r="R85" s="321">
        <f t="shared" ca="1" si="73"/>
        <v>0</v>
      </c>
      <c r="S85" s="322">
        <f t="shared" si="65"/>
        <v>0</v>
      </c>
      <c r="T85" s="318">
        <f t="shared" ca="1" si="65"/>
        <v>0</v>
      </c>
      <c r="U85" s="319">
        <v>1.0780000000000001</v>
      </c>
      <c r="V85" s="320">
        <f t="shared" ca="1" si="74"/>
        <v>0</v>
      </c>
      <c r="W85" s="321">
        <f t="shared" ca="1" si="75"/>
        <v>0</v>
      </c>
      <c r="X85" s="322">
        <f t="shared" si="66"/>
        <v>0</v>
      </c>
      <c r="Y85" s="318">
        <f t="shared" ca="1" si="66"/>
        <v>0</v>
      </c>
      <c r="Z85" s="319">
        <v>0.9</v>
      </c>
      <c r="AA85" s="320">
        <f t="shared" ca="1" si="76"/>
        <v>0</v>
      </c>
      <c r="AB85" s="321">
        <f t="shared" ca="1" si="77"/>
        <v>0</v>
      </c>
      <c r="AC85" s="322">
        <f t="shared" si="67"/>
        <v>0</v>
      </c>
      <c r="AD85" s="318">
        <f t="shared" ca="1" si="67"/>
        <v>0</v>
      </c>
      <c r="AE85" s="319">
        <v>0.77400000000000002</v>
      </c>
      <c r="AF85" s="320">
        <f t="shared" ca="1" si="78"/>
        <v>0</v>
      </c>
      <c r="AG85" s="321">
        <f t="shared" ca="1" si="79"/>
        <v>0</v>
      </c>
      <c r="AH85" s="323">
        <f t="shared" si="80"/>
        <v>0</v>
      </c>
      <c r="AI85" s="323">
        <f t="shared" ca="1" si="81"/>
        <v>0</v>
      </c>
      <c r="AJ85" s="324">
        <f t="shared" si="82"/>
        <v>0</v>
      </c>
      <c r="AK85" s="325">
        <v>4.63</v>
      </c>
      <c r="AL85" s="339">
        <f t="shared" si="83"/>
        <v>0</v>
      </c>
      <c r="AM85" s="340">
        <f t="shared" ca="1" si="84"/>
        <v>0</v>
      </c>
    </row>
    <row r="86" spans="2:39">
      <c r="B86" s="280"/>
      <c r="C86" s="290">
        <v>29</v>
      </c>
      <c r="D86" s="317">
        <f t="shared" si="62"/>
        <v>0</v>
      </c>
      <c r="E86" s="318">
        <f t="shared" ca="1" si="62"/>
        <v>0</v>
      </c>
      <c r="F86" s="319">
        <v>1.5309999999999999</v>
      </c>
      <c r="G86" s="320">
        <f t="shared" ca="1" si="68"/>
        <v>0</v>
      </c>
      <c r="H86" s="321">
        <f t="shared" ca="1" si="69"/>
        <v>0</v>
      </c>
      <c r="I86" s="322">
        <f t="shared" si="63"/>
        <v>0</v>
      </c>
      <c r="J86" s="318">
        <f t="shared" ca="1" si="63"/>
        <v>0</v>
      </c>
      <c r="K86" s="319">
        <v>1.1919999999999999</v>
      </c>
      <c r="L86" s="320">
        <f t="shared" ca="1" si="70"/>
        <v>0</v>
      </c>
      <c r="M86" s="321">
        <f t="shared" ca="1" si="71"/>
        <v>0</v>
      </c>
      <c r="N86" s="322">
        <f t="shared" si="64"/>
        <v>0</v>
      </c>
      <c r="O86" s="318">
        <f t="shared" ca="1" si="64"/>
        <v>0</v>
      </c>
      <c r="P86" s="319">
        <v>1.181</v>
      </c>
      <c r="Q86" s="320">
        <f t="shared" ca="1" si="72"/>
        <v>0</v>
      </c>
      <c r="R86" s="321">
        <f t="shared" ca="1" si="73"/>
        <v>0</v>
      </c>
      <c r="S86" s="322">
        <f t="shared" si="65"/>
        <v>0</v>
      </c>
      <c r="T86" s="318">
        <f t="shared" ca="1" si="65"/>
        <v>0</v>
      </c>
      <c r="U86" s="319">
        <v>1.0780000000000001</v>
      </c>
      <c r="V86" s="320">
        <f t="shared" ca="1" si="74"/>
        <v>0</v>
      </c>
      <c r="W86" s="321">
        <f t="shared" ca="1" si="75"/>
        <v>0</v>
      </c>
      <c r="X86" s="322">
        <f t="shared" si="66"/>
        <v>0</v>
      </c>
      <c r="Y86" s="318">
        <f t="shared" ca="1" si="66"/>
        <v>0</v>
      </c>
      <c r="Z86" s="319">
        <v>0.9</v>
      </c>
      <c r="AA86" s="320">
        <f t="shared" ca="1" si="76"/>
        <v>0</v>
      </c>
      <c r="AB86" s="321">
        <f t="shared" ca="1" si="77"/>
        <v>0</v>
      </c>
      <c r="AC86" s="322">
        <f t="shared" si="67"/>
        <v>0</v>
      </c>
      <c r="AD86" s="318">
        <f t="shared" ca="1" si="67"/>
        <v>0</v>
      </c>
      <c r="AE86" s="319">
        <v>0.77400000000000002</v>
      </c>
      <c r="AF86" s="320">
        <f t="shared" ca="1" si="78"/>
        <v>0</v>
      </c>
      <c r="AG86" s="321">
        <f t="shared" ca="1" si="79"/>
        <v>0</v>
      </c>
      <c r="AH86" s="323">
        <f t="shared" si="80"/>
        <v>0</v>
      </c>
      <c r="AI86" s="323">
        <f t="shared" ca="1" si="81"/>
        <v>0</v>
      </c>
      <c r="AJ86" s="324">
        <f t="shared" si="82"/>
        <v>0</v>
      </c>
      <c r="AK86" s="325">
        <v>4.63</v>
      </c>
      <c r="AL86" s="339">
        <f t="shared" si="83"/>
        <v>0</v>
      </c>
      <c r="AM86" s="340">
        <f t="shared" ca="1" si="84"/>
        <v>0</v>
      </c>
    </row>
    <row r="87" spans="2:39" ht="15.75" thickBot="1">
      <c r="B87" s="280"/>
      <c r="C87" s="290">
        <v>30</v>
      </c>
      <c r="D87" s="326">
        <f t="shared" si="62"/>
        <v>0</v>
      </c>
      <c r="E87" s="327">
        <f t="shared" ca="1" si="62"/>
        <v>0</v>
      </c>
      <c r="F87" s="328">
        <v>1.5309999999999999</v>
      </c>
      <c r="G87" s="329">
        <f t="shared" ref="G87" ca="1" si="85">F87*E87</f>
        <v>0</v>
      </c>
      <c r="H87" s="330">
        <f t="shared" ref="H87" ca="1" si="86">G87*D87/1000</f>
        <v>0</v>
      </c>
      <c r="I87" s="331">
        <f t="shared" si="63"/>
        <v>0</v>
      </c>
      <c r="J87" s="327">
        <f t="shared" ca="1" si="63"/>
        <v>0</v>
      </c>
      <c r="K87" s="328">
        <v>1.1919999999999999</v>
      </c>
      <c r="L87" s="329">
        <f t="shared" ref="L87" ca="1" si="87">K87*J87</f>
        <v>0</v>
      </c>
      <c r="M87" s="330">
        <f t="shared" ref="M87" ca="1" si="88">L87*I87/1000</f>
        <v>0</v>
      </c>
      <c r="N87" s="331">
        <f t="shared" si="64"/>
        <v>0</v>
      </c>
      <c r="O87" s="327">
        <f t="shared" ca="1" si="64"/>
        <v>0</v>
      </c>
      <c r="P87" s="328">
        <v>1.181</v>
      </c>
      <c r="Q87" s="329">
        <f t="shared" ref="Q87" ca="1" si="89">P87*O87</f>
        <v>0</v>
      </c>
      <c r="R87" s="330">
        <f t="shared" ref="R87" ca="1" si="90">Q87*N87/1000</f>
        <v>0</v>
      </c>
      <c r="S87" s="331">
        <f t="shared" si="65"/>
        <v>0</v>
      </c>
      <c r="T87" s="327">
        <f t="shared" ca="1" si="65"/>
        <v>0</v>
      </c>
      <c r="U87" s="328">
        <v>1.0780000000000001</v>
      </c>
      <c r="V87" s="329">
        <f t="shared" ref="V87" ca="1" si="91">U87*T87</f>
        <v>0</v>
      </c>
      <c r="W87" s="330">
        <f t="shared" ref="W87" ca="1" si="92">V87*S87/1000</f>
        <v>0</v>
      </c>
      <c r="X87" s="331">
        <f t="shared" si="66"/>
        <v>0</v>
      </c>
      <c r="Y87" s="327">
        <f t="shared" ca="1" si="66"/>
        <v>0</v>
      </c>
      <c r="Z87" s="328">
        <v>0.9</v>
      </c>
      <c r="AA87" s="329">
        <f t="shared" ref="AA87" ca="1" si="93">Z87*Y87</f>
        <v>0</v>
      </c>
      <c r="AB87" s="330">
        <f t="shared" ref="AB87" ca="1" si="94">AA87*X87/1000</f>
        <v>0</v>
      </c>
      <c r="AC87" s="331">
        <f t="shared" si="67"/>
        <v>0</v>
      </c>
      <c r="AD87" s="327">
        <f t="shared" ca="1" si="67"/>
        <v>0</v>
      </c>
      <c r="AE87" s="328">
        <v>0.77400000000000002</v>
      </c>
      <c r="AF87" s="329">
        <f t="shared" ref="AF87" ca="1" si="95">AE87*AD87</f>
        <v>0</v>
      </c>
      <c r="AG87" s="330">
        <f t="shared" ref="AG87" ca="1" si="96">AF87*AC87/1000</f>
        <v>0</v>
      </c>
      <c r="AH87" s="332">
        <f t="shared" ref="AH87" si="97">SUM(AC87,X87,S87,N87,I87,D87)/1000</f>
        <v>0</v>
      </c>
      <c r="AI87" s="332">
        <f t="shared" ref="AI87" ca="1" si="98">SUM(AG87,AB87,W87,R87,M87,H87)/1000</f>
        <v>0</v>
      </c>
      <c r="AJ87" s="333">
        <f t="shared" ref="AJ87" si="99">IF(AH87=0,0,AI87*1000/AH87)</f>
        <v>0</v>
      </c>
      <c r="AK87" s="334">
        <v>4.63</v>
      </c>
      <c r="AL87" s="341">
        <f t="shared" ref="AL87" si="100">AH87/AK87</f>
        <v>0</v>
      </c>
      <c r="AM87" s="342">
        <f t="shared" ref="AM87" ca="1" si="101">AI87/AK87</f>
        <v>0</v>
      </c>
    </row>
    <row r="88" spans="2:39">
      <c r="B88" s="280"/>
      <c r="C88" s="290"/>
      <c r="D88" s="348"/>
      <c r="E88" s="291"/>
      <c r="F88" s="292"/>
      <c r="G88" s="293"/>
      <c r="H88" s="307"/>
      <c r="I88" s="348"/>
      <c r="J88" s="291"/>
      <c r="K88" s="292"/>
      <c r="L88" s="293"/>
      <c r="M88" s="307"/>
      <c r="N88" s="348"/>
      <c r="O88" s="291"/>
      <c r="P88" s="292"/>
      <c r="Q88" s="293"/>
      <c r="R88" s="307"/>
      <c r="S88" s="348"/>
      <c r="T88" s="291"/>
      <c r="U88" s="292"/>
      <c r="V88" s="293"/>
      <c r="W88" s="307"/>
      <c r="X88" s="348"/>
      <c r="Y88" s="291"/>
      <c r="Z88" s="292"/>
      <c r="AA88" s="293"/>
      <c r="AB88" s="307"/>
      <c r="AC88" s="348"/>
      <c r="AD88" s="291"/>
      <c r="AE88" s="292"/>
      <c r="AF88" s="293"/>
      <c r="AG88" s="307"/>
      <c r="AH88" s="294"/>
      <c r="AI88" s="294"/>
      <c r="AJ88" s="295"/>
      <c r="AK88" s="296"/>
      <c r="AL88" s="343"/>
      <c r="AM88" s="344"/>
    </row>
    <row r="89" spans="2:39">
      <c r="B89" s="280"/>
      <c r="C89" s="297" t="s">
        <v>243</v>
      </c>
      <c r="D89" s="280"/>
      <c r="E89" s="280"/>
      <c r="F89" s="280"/>
      <c r="G89" s="280"/>
      <c r="H89" s="298">
        <f ca="1">SUM(H58:H87)</f>
        <v>0</v>
      </c>
      <c r="I89" s="298"/>
      <c r="J89" s="298"/>
      <c r="K89" s="298"/>
      <c r="L89" s="298"/>
      <c r="M89" s="298">
        <f ca="1">SUM(M58:M87)</f>
        <v>0</v>
      </c>
      <c r="N89" s="298"/>
      <c r="O89" s="298"/>
      <c r="P89" s="298"/>
      <c r="Q89" s="298"/>
      <c r="R89" s="298">
        <f ca="1">SUM(R58:R87)</f>
        <v>0</v>
      </c>
      <c r="S89" s="298"/>
      <c r="T89" s="298"/>
      <c r="U89" s="298"/>
      <c r="V89" s="298"/>
      <c r="W89" s="298">
        <f ca="1">SUM(W58:W87)</f>
        <v>0</v>
      </c>
      <c r="X89" s="298"/>
      <c r="Y89" s="298"/>
      <c r="Z89" s="298"/>
      <c r="AA89" s="298"/>
      <c r="AB89" s="298">
        <f ca="1">SUM(AB58:AB87)</f>
        <v>0</v>
      </c>
      <c r="AC89" s="298"/>
      <c r="AD89" s="298"/>
      <c r="AE89" s="298"/>
      <c r="AF89" s="298"/>
      <c r="AG89" s="298">
        <f ca="1">SUM(AG58:AG87)</f>
        <v>0</v>
      </c>
      <c r="AH89" s="280"/>
      <c r="AI89" s="280"/>
      <c r="AJ89" s="280"/>
      <c r="AK89" s="280"/>
      <c r="AL89" s="346">
        <f>SUM(AL58:AL87)</f>
        <v>0</v>
      </c>
      <c r="AM89" s="346">
        <f ca="1">SUM(AM58:AM87)</f>
        <v>0</v>
      </c>
    </row>
    <row r="90" spans="2:39">
      <c r="B90" s="280"/>
      <c r="C90" s="297" t="s">
        <v>244</v>
      </c>
      <c r="D90" s="280"/>
      <c r="E90" s="280"/>
      <c r="F90" s="280"/>
      <c r="G90" s="280"/>
      <c r="H90" s="299">
        <f ca="1">SUMPRODUCT(H58:H87,$AK$22:$AK$51^-1)</f>
        <v>0</v>
      </c>
      <c r="I90" s="298"/>
      <c r="J90" s="298"/>
      <c r="K90" s="298"/>
      <c r="L90" s="298"/>
      <c r="M90" s="299">
        <f ca="1">SUMPRODUCT(M58:M87,$AK$22:$AK$51^-1)</f>
        <v>0</v>
      </c>
      <c r="N90" s="298"/>
      <c r="O90" s="298"/>
      <c r="P90" s="298"/>
      <c r="Q90" s="298"/>
      <c r="R90" s="299">
        <f ca="1">SUMPRODUCT(R58:R87,$AK$22:$AK$51^-1)</f>
        <v>0</v>
      </c>
      <c r="S90" s="298"/>
      <c r="T90" s="298"/>
      <c r="U90" s="298"/>
      <c r="V90" s="298"/>
      <c r="W90" s="299">
        <f ca="1">SUMPRODUCT(W58:W87,$AK$22:$AK$51^-1)</f>
        <v>0</v>
      </c>
      <c r="X90" s="298"/>
      <c r="Y90" s="298"/>
      <c r="Z90" s="298"/>
      <c r="AA90" s="298"/>
      <c r="AB90" s="299">
        <f ca="1">SUMPRODUCT(AB58:AB87,$AK$22:$AK$51^-1)</f>
        <v>0</v>
      </c>
      <c r="AC90" s="298"/>
      <c r="AD90" s="298"/>
      <c r="AE90" s="298"/>
      <c r="AF90" s="298"/>
      <c r="AG90" s="299">
        <f ca="1">SUMPRODUCT(AG58:AG87,$AK$22:$AK$51^-1)</f>
        <v>0</v>
      </c>
      <c r="AH90" s="298"/>
      <c r="AI90" s="298"/>
      <c r="AJ90" s="298"/>
      <c r="AK90" s="298"/>
      <c r="AL90" s="346"/>
      <c r="AM90" s="336"/>
    </row>
    <row r="91" spans="2:39">
      <c r="B91" s="280"/>
      <c r="C91" s="297" t="s">
        <v>245</v>
      </c>
      <c r="D91" s="280"/>
      <c r="E91" s="280"/>
      <c r="F91" s="280"/>
      <c r="G91" s="280"/>
      <c r="H91" s="298">
        <f ca="1">H54-H90</f>
        <v>0</v>
      </c>
      <c r="I91" s="280"/>
      <c r="J91" s="280"/>
      <c r="K91" s="280"/>
      <c r="L91" s="280"/>
      <c r="M91" s="298">
        <f ca="1">M54-M90</f>
        <v>0</v>
      </c>
      <c r="N91" s="280"/>
      <c r="O91" s="280"/>
      <c r="P91" s="280"/>
      <c r="Q91" s="280"/>
      <c r="R91" s="298">
        <f ca="1">R54-R90</f>
        <v>0</v>
      </c>
      <c r="S91" s="280"/>
      <c r="T91" s="280"/>
      <c r="U91" s="280"/>
      <c r="V91" s="280"/>
      <c r="W91" s="298">
        <f ca="1">W54-W90</f>
        <v>0</v>
      </c>
      <c r="X91" s="280"/>
      <c r="Y91" s="280"/>
      <c r="Z91" s="280"/>
      <c r="AA91" s="280"/>
      <c r="AB91" s="298">
        <f ca="1">AB54-AB90</f>
        <v>0</v>
      </c>
      <c r="AC91" s="280"/>
      <c r="AD91" s="280"/>
      <c r="AE91" s="280"/>
      <c r="AF91" s="280"/>
      <c r="AG91" s="298">
        <f ca="1">AG54-AG90</f>
        <v>0</v>
      </c>
      <c r="AH91" s="280"/>
      <c r="AI91" s="280"/>
      <c r="AJ91" s="280"/>
      <c r="AK91" s="280"/>
      <c r="AL91" s="336"/>
      <c r="AM91" s="346">
        <f ca="1">SUM(H92:AK92)</f>
        <v>0</v>
      </c>
    </row>
    <row r="92" spans="2:39">
      <c r="B92" s="280"/>
      <c r="C92" s="297" t="s">
        <v>246</v>
      </c>
      <c r="D92" s="280"/>
      <c r="E92" s="280"/>
      <c r="F92" s="280"/>
      <c r="G92" s="280"/>
      <c r="H92" s="298">
        <f ca="1">MAX(H91,0)</f>
        <v>0</v>
      </c>
      <c r="I92" s="280"/>
      <c r="J92" s="280"/>
      <c r="K92" s="280"/>
      <c r="L92" s="280"/>
      <c r="M92" s="298">
        <f ca="1">MAX(M91,0)</f>
        <v>0</v>
      </c>
      <c r="N92" s="280"/>
      <c r="O92" s="280"/>
      <c r="P92" s="280"/>
      <c r="Q92" s="280"/>
      <c r="R92" s="298">
        <f ca="1">MAX(R91,0)</f>
        <v>0</v>
      </c>
      <c r="S92" s="280"/>
      <c r="T92" s="280"/>
      <c r="U92" s="280"/>
      <c r="V92" s="280"/>
      <c r="W92" s="298">
        <f ca="1">MAX(W91,0)</f>
        <v>0</v>
      </c>
      <c r="X92" s="280"/>
      <c r="Y92" s="280"/>
      <c r="Z92" s="280"/>
      <c r="AA92" s="280"/>
      <c r="AB92" s="298">
        <f ca="1">MAX(AB91,0)</f>
        <v>0</v>
      </c>
      <c r="AC92" s="280"/>
      <c r="AD92" s="280"/>
      <c r="AE92" s="280"/>
      <c r="AF92" s="280"/>
      <c r="AG92" s="298">
        <f ca="1">MAX(AG91,0)</f>
        <v>0</v>
      </c>
      <c r="AH92" s="280"/>
      <c r="AI92" s="280"/>
      <c r="AJ92" s="280"/>
      <c r="AK92" s="280"/>
      <c r="AL92" s="336"/>
      <c r="AM92" s="336"/>
    </row>
    <row r="93" spans="2:39">
      <c r="B93" s="280"/>
      <c r="C93" s="280"/>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C93" s="280"/>
      <c r="AD93" s="280"/>
      <c r="AE93" s="280"/>
      <c r="AF93" s="280"/>
      <c r="AG93" s="280"/>
      <c r="AH93" s="280"/>
      <c r="AI93" s="280"/>
      <c r="AJ93" s="280"/>
      <c r="AK93" s="280"/>
      <c r="AL93" s="297" t="s">
        <v>260</v>
      </c>
      <c r="AM93" s="347" t="e">
        <f ca="1">AM91/AL89</f>
        <v>#DIV/0!</v>
      </c>
    </row>
    <row r="94" spans="2:39">
      <c r="B94" s="280"/>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280"/>
      <c r="AB94" s="280"/>
      <c r="AC94" s="280"/>
      <c r="AD94" s="280"/>
      <c r="AE94" s="280"/>
      <c r="AF94" s="280"/>
      <c r="AG94" s="280"/>
      <c r="AH94" s="280"/>
      <c r="AI94" s="280"/>
      <c r="AJ94" s="280"/>
      <c r="AK94" s="280"/>
      <c r="AL94" s="336"/>
      <c r="AM94" s="347"/>
    </row>
    <row r="95" spans="2:39">
      <c r="B95" s="280"/>
      <c r="C95" s="280"/>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0"/>
      <c r="AJ95" s="280"/>
      <c r="AK95" s="280"/>
      <c r="AL95" s="267"/>
      <c r="AM95" s="267"/>
    </row>
    <row r="96" spans="2:39">
      <c r="B96" s="280"/>
      <c r="C96" s="280"/>
      <c r="D96" s="280"/>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0"/>
      <c r="AI96" s="280"/>
      <c r="AJ96" s="280"/>
      <c r="AK96" s="280"/>
      <c r="AL96" s="336"/>
      <c r="AM96" s="346"/>
    </row>
  </sheetData>
  <mergeCells count="1">
    <mergeCell ref="F3:M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codeName="Sheet6"/>
  <dimension ref="B3:C10"/>
  <sheetViews>
    <sheetView workbookViewId="0">
      <selection activeCell="B5" sqref="B5"/>
    </sheetView>
  </sheetViews>
  <sheetFormatPr defaultRowHeight="12.75"/>
  <cols>
    <col min="2" max="2" width="20.42578125" customWidth="1"/>
  </cols>
  <sheetData>
    <row r="3" spans="2:3">
      <c r="B3" t="s">
        <v>152</v>
      </c>
      <c r="C3" t="s">
        <v>159</v>
      </c>
    </row>
    <row r="4" spans="2:3">
      <c r="B4" t="s">
        <v>153</v>
      </c>
      <c r="C4" t="s">
        <v>53</v>
      </c>
    </row>
    <row r="5" spans="2:3">
      <c r="B5" t="s">
        <v>51</v>
      </c>
      <c r="C5" t="s">
        <v>160</v>
      </c>
    </row>
    <row r="6" spans="2:3">
      <c r="B6" t="s">
        <v>154</v>
      </c>
      <c r="C6" t="s">
        <v>161</v>
      </c>
    </row>
    <row r="7" spans="2:3">
      <c r="B7" t="s">
        <v>155</v>
      </c>
      <c r="C7" t="s">
        <v>162</v>
      </c>
    </row>
    <row r="8" spans="2:3">
      <c r="B8" t="s">
        <v>156</v>
      </c>
    </row>
    <row r="9" spans="2:3">
      <c r="B9" t="s">
        <v>157</v>
      </c>
    </row>
    <row r="10" spans="2:3">
      <c r="B10" t="s">
        <v>158</v>
      </c>
    </row>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PROJECT INFORMATION</vt:lpstr>
      <vt:lpstr>PRICING</vt:lpstr>
      <vt:lpstr>TYPICAL PROFILE</vt:lpstr>
      <vt:lpstr>DISPATCH</vt:lpstr>
      <vt:lpstr>Deliverability Calculation</vt:lpstr>
      <vt:lpstr>METADATA</vt:lpstr>
      <vt:lpstr>DD_Pricing</vt:lpstr>
      <vt:lpstr>DISPATCH!Print_Area</vt:lpstr>
      <vt:lpstr>PRICING!Print_Area</vt:lpstr>
      <vt:lpstr>RESORG_LIST_RNG</vt:lpstr>
      <vt:lpstr>TECH_LIST_RNG</vt:lpstr>
    </vt:vector>
  </TitlesOfParts>
  <Company>Sempra Energy Utilities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PSheats</dc:creator>
  <cp:lastModifiedBy>Patrick David Sheats</cp:lastModifiedBy>
  <cp:lastPrinted>2009-12-18T16:30:22Z</cp:lastPrinted>
  <dcterms:created xsi:type="dcterms:W3CDTF">2009-12-10T21:38:43Z</dcterms:created>
  <dcterms:modified xsi:type="dcterms:W3CDTF">2012-11-26T22:08:52Z</dcterms:modified>
</cp:coreProperties>
</file>