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020"/>
  </bookViews>
  <sheets>
    <sheet name="BK-1" sheetId="1" r:id="rId1"/>
    <sheet name="BK-2" sheetId="2" r:id="rId2"/>
  </sheets>
  <definedNames>
    <definedName name="_xlnm.Print_Area" localSheetId="0">'BK-1'!$A$1:$I$38</definedName>
    <definedName name="_xlnm.Print_Area" localSheetId="1">'BK-2'!$A$1:$J$99</definedName>
  </definedNames>
  <calcPr calcId="145621"/>
</workbook>
</file>

<file path=xl/calcChain.xml><?xml version="1.0" encoding="utf-8"?>
<calcChain xmlns="http://schemas.openxmlformats.org/spreadsheetml/2006/main">
  <c r="E22" i="2" l="1"/>
  <c r="H97" i="2"/>
  <c r="G97" i="2"/>
  <c r="E97" i="2" s="1"/>
  <c r="E96" i="2"/>
  <c r="E95" i="2"/>
  <c r="J58" i="2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A58" i="2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H72" i="2"/>
  <c r="G72" i="2"/>
  <c r="E72" i="2" s="1"/>
  <c r="H73" i="2" s="1"/>
  <c r="E65" i="2"/>
  <c r="E63" i="2"/>
  <c r="E59" i="2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9" i="2"/>
  <c r="E32" i="2"/>
  <c r="E18" i="2"/>
  <c r="E67" i="2" l="1"/>
  <c r="E74" i="2" s="1"/>
  <c r="E78" i="2" s="1"/>
  <c r="E79" i="2" s="1"/>
  <c r="E80" i="2" s="1"/>
  <c r="E82" i="2" s="1"/>
  <c r="E24" i="2"/>
  <c r="E34" i="2"/>
  <c r="E36" i="2" s="1"/>
  <c r="G73" i="2"/>
  <c r="E17" i="1"/>
  <c r="H74" i="2" l="1"/>
  <c r="H78" i="2" s="1"/>
  <c r="E38" i="2"/>
  <c r="E73" i="2"/>
  <c r="G74" i="2"/>
  <c r="G78" i="2" s="1"/>
  <c r="H79" i="2"/>
  <c r="H80" i="2" s="1"/>
  <c r="H82" i="2" s="1"/>
  <c r="E19" i="1"/>
  <c r="E23" i="1" s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G79" i="2" l="1"/>
  <c r="G80" i="2" s="1"/>
  <c r="G82" i="2" s="1"/>
  <c r="E21" i="1"/>
  <c r="E25" i="1" s="1"/>
  <c r="E29" i="1" s="1"/>
</calcChain>
</file>

<file path=xl/sharedStrings.xml><?xml version="1.0" encoding="utf-8"?>
<sst xmlns="http://schemas.openxmlformats.org/spreadsheetml/2006/main" count="156" uniqueCount="116">
  <si>
    <t>San Diego Gas &amp; Electric Company</t>
  </si>
  <si>
    <t>For the Rate Effective Period January 1, 2015 - December 31, 2015</t>
  </si>
  <si>
    <t>($1,000)</t>
  </si>
  <si>
    <t>Line</t>
  </si>
  <si>
    <t>No.</t>
  </si>
  <si>
    <t xml:space="preserve"> </t>
  </si>
  <si>
    <t>Amounts</t>
  </si>
  <si>
    <t>Reference</t>
  </si>
  <si>
    <t>Transmission Related Municipal Franchise Fees Expenses</t>
  </si>
  <si>
    <t>Transmission Related Uncollectible Expense</t>
  </si>
  <si>
    <r>
      <t xml:space="preserve">TO4 Cycle 2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Including FF&amp;U</t>
    </r>
  </si>
  <si>
    <t xml:space="preserve">TO3 Final True-Up - Retail True-Up Period Adjustment </t>
  </si>
  <si>
    <t>TO3 Final True-Up Retail Interest True-Up Adjustment</t>
  </si>
  <si>
    <t xml:space="preserve">      Sub-Total True-Up Adjustments Excluding FF&amp;U</t>
  </si>
  <si>
    <t>B. Total TO3 Final True-Up:</t>
  </si>
  <si>
    <r>
      <t xml:space="preserve">Total TO3 Final True-Up Retail BTRR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 xml:space="preserve"> With FF&amp;U</t>
    </r>
  </si>
  <si>
    <t>Sum Lines 7 thru 9</t>
  </si>
  <si>
    <t>Sum Lines 11 thru 15</t>
  </si>
  <si>
    <r>
      <t xml:space="preserve">Derivation of CAISO HV Transmission Facility (BTRR </t>
    </r>
    <r>
      <rPr>
        <b/>
        <vertAlign val="subscript"/>
        <sz val="12"/>
        <rFont val="Times New Roman"/>
        <family val="1"/>
      </rPr>
      <t>CAISO-HV</t>
    </r>
    <r>
      <rPr>
        <b/>
        <sz val="12"/>
        <rFont val="Times New Roman"/>
        <family val="1"/>
      </rPr>
      <t xml:space="preserve">) &amp; LV Transmission Facility (BTRR </t>
    </r>
    <r>
      <rPr>
        <b/>
        <vertAlign val="subscript"/>
        <sz val="12"/>
        <rFont val="Times New Roman"/>
        <family val="1"/>
      </rPr>
      <t>CAISO- LV</t>
    </r>
    <r>
      <rPr>
        <b/>
        <sz val="12"/>
        <rFont val="Times New Roman"/>
        <family val="1"/>
      </rPr>
      <t>) Revenue Requirements</t>
    </r>
  </si>
  <si>
    <t>Total</t>
  </si>
  <si>
    <t>(a)</t>
  </si>
  <si>
    <t>(b)</t>
  </si>
  <si>
    <t>(c)</t>
  </si>
  <si>
    <t xml:space="preserve">1. Percent Split Between HV &amp; LV for Recorded Non-Incentive &amp; Incentive </t>
  </si>
  <si>
    <t>High Voltage</t>
  </si>
  <si>
    <t>Low Voltage</t>
  </si>
  <si>
    <t xml:space="preserve">    Gross Transmission Plant Facilities and Incentive CWIP:</t>
  </si>
  <si>
    <r>
      <t xml:space="preserve">    Gross Transmission Plant Facilities </t>
    </r>
    <r>
      <rPr>
        <b/>
        <vertAlign val="superscript"/>
        <sz val="12"/>
        <rFont val="Times New Roman"/>
        <family val="1"/>
      </rPr>
      <t>2</t>
    </r>
  </si>
  <si>
    <r>
      <t xml:space="preserve">HV-LV Study, Line 3 below </t>
    </r>
    <r>
      <rPr>
        <b/>
        <vertAlign val="superscript"/>
        <sz val="12"/>
        <rFont val="Times New Roman"/>
        <family val="1"/>
      </rPr>
      <t xml:space="preserve"> 6</t>
    </r>
  </si>
  <si>
    <r>
      <t xml:space="preserve">    HV-LV Plant Allocation Ratios </t>
    </r>
    <r>
      <rPr>
        <b/>
        <vertAlign val="superscript"/>
        <sz val="12"/>
        <rFont val="Times New Roman"/>
        <family val="1"/>
      </rPr>
      <t>3</t>
    </r>
  </si>
  <si>
    <t xml:space="preserve">    Total HV-LV Transmission Plant Facilities Revenues </t>
  </si>
  <si>
    <t xml:space="preserve"> High Voltage and Low Voltage Classification:</t>
  </si>
  <si>
    <r>
      <t xml:space="preserve">Recorded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</si>
  <si>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r>
      <t xml:space="preserve">     Total Recorded Transmission Facilities BTRR </t>
    </r>
    <r>
      <rPr>
        <vertAlign val="subscript"/>
        <sz val="12"/>
        <rFont val="Times New Roman"/>
        <family val="1"/>
      </rPr>
      <t xml:space="preserve">CAISO </t>
    </r>
    <r>
      <rPr>
        <sz val="12"/>
        <rFont val="Times New Roman"/>
        <family val="1"/>
      </rPr>
      <t>With Franchise Fees</t>
    </r>
  </si>
  <si>
    <t>1</t>
  </si>
  <si>
    <r>
      <t xml:space="preserve">Pursuant to the CAISO's July 5, 2005 filing in compliance with the Commission's December 21, 2004 order, 109 FERC </t>
    </r>
    <r>
      <rPr>
        <sz val="12"/>
        <rFont val="Arial"/>
        <family val="2"/>
      </rPr>
      <t>¶</t>
    </r>
    <r>
      <rPr>
        <sz val="12"/>
        <rFont val="Times New Roman"/>
        <family val="1"/>
      </rPr>
      <t xml:space="preserve"> 61,301 (December 21, Order)</t>
    </r>
  </si>
  <si>
    <t xml:space="preserve">    and June 2, 2005 Order, 111 FERC ¶ 61,337 (June 2 Order), SDG&amp;E in the instant filing has followed the CAISO's new guidelines to separate all elements</t>
  </si>
  <si>
    <t xml:space="preserve">    of its transmission facilities into HV and LV components. TRBAA cost components shown in the instant filing are separated into the HV and LV </t>
  </si>
  <si>
    <t xml:space="preserve">    components applicable to the CAISO's HV and LV guidelines in effect 1/1/2005 pursuant to CAISO Tariff Appendix F, Sch.3, Section 8.1.</t>
  </si>
  <si>
    <t>HV-LV plant ratios based upon footnote 2.</t>
  </si>
  <si>
    <t xml:space="preserve">Base franchise fees are applicable to all SDG&amp;E customers. </t>
  </si>
  <si>
    <t>Transmission Plant HV/LV Study Classification Summary ($1,000):</t>
  </si>
  <si>
    <t>Ln</t>
  </si>
  <si>
    <t>HV</t>
  </si>
  <si>
    <t>LV</t>
  </si>
  <si>
    <t>See HV-LV Study WP</t>
  </si>
  <si>
    <t xml:space="preserve">Existing </t>
  </si>
  <si>
    <t xml:space="preserve">New </t>
  </si>
  <si>
    <t xml:space="preserve">TO3 Final True-Up - Wholesale True-Up Period Adjustment </t>
  </si>
  <si>
    <t xml:space="preserve">      Sub-Total True-Up Adjustments Excluding Franchise Fees</t>
  </si>
  <si>
    <r>
      <t xml:space="preserve">C. Derivation of Split Between HV and LV: </t>
    </r>
    <r>
      <rPr>
        <b/>
        <u/>
        <vertAlign val="superscript"/>
        <sz val="12"/>
        <rFont val="Times New Roman"/>
        <family val="1"/>
      </rPr>
      <t>1</t>
    </r>
  </si>
  <si>
    <t>D. Summary of CAISO Transmission Facilities by</t>
  </si>
  <si>
    <r>
      <t xml:space="preserve">E. Total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) With Franchise Fees </t>
    </r>
    <r>
      <rPr>
        <b/>
        <u/>
        <vertAlign val="superscript"/>
        <sz val="12"/>
        <rFont val="Times New Roman"/>
        <family val="1"/>
      </rPr>
      <t>5</t>
    </r>
  </si>
  <si>
    <t>Ratios Based on Line 16</t>
  </si>
  <si>
    <t>Line 16 x Line 17; Col A</t>
  </si>
  <si>
    <t>Line 18 From Above</t>
  </si>
  <si>
    <t>Sum Lines 22 thru 23</t>
  </si>
  <si>
    <t>Use gross plant facilities as of August 31 for the applicable TO3 Final True-Up period.</t>
  </si>
  <si>
    <t>as of August 31, 2013</t>
  </si>
  <si>
    <t>Line 3 + Line 24</t>
  </si>
  <si>
    <r>
      <t xml:space="preserve">Total TO4 Cycle 2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 xml:space="preserve">) With Franchise Fees </t>
    </r>
  </si>
  <si>
    <t>TO3 Final True-Up - Wholesale Interest True-Up Adjustment</t>
  </si>
  <si>
    <t>(April 2012 - August 2013).</t>
  </si>
  <si>
    <t xml:space="preserve">The following HV-LV Wholesale Base Transmission Revenue Requirements will be used by the CAISO to develop the TAC rates for the TO3 Final True-Up period </t>
  </si>
  <si>
    <t>Vol. 4; True-Up Adjustment Summary; Sec. 4.4.1</t>
  </si>
  <si>
    <t>Statement BK-1; Page 6 of 6; Line 32</t>
  </si>
  <si>
    <t>Vol. 3; Final TO3 - Retail True-Up Adjustment Workpapers; Sec. 2.1A; Page 5; Line 31</t>
  </si>
  <si>
    <t>Vol. 3; Final TO3 - Retail True-Up Adjustment Workpapers; Sec. 2.1A; Page 5; Line 38</t>
  </si>
  <si>
    <r>
      <t xml:space="preserve">A. Total TO4 Cycle 2 Retail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With FF&amp;U:</t>
    </r>
  </si>
  <si>
    <r>
      <t xml:space="preserve">A. Total TO4 Cycle 2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>) With Franchise Fees:</t>
    </r>
  </si>
  <si>
    <t>Statement BK-2; Page 2 of 2; Line 33</t>
  </si>
  <si>
    <t>TO3 Final True-Up Wholesale Interest True-Up Adjustment</t>
  </si>
  <si>
    <r>
      <t xml:space="preserve">Total TO3 Final True-Up 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 xml:space="preserve"> With Franchise Fees</t>
    </r>
  </si>
  <si>
    <t>Sum Lines 3 + Line 17 + Line 19</t>
  </si>
  <si>
    <t>ER 14-2248 and ER 14-2252; Exh 1, Line 22</t>
  </si>
  <si>
    <r>
      <t xml:space="preserve">A. Total TO4 Cycle 2 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 Excluding Franchise Fees (FF):</t>
    </r>
  </si>
  <si>
    <r>
      <t xml:space="preserve">Wholesale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</si>
  <si>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t>Statement BK-2; Page 1 of 2; Line 14</t>
  </si>
  <si>
    <t>Wholesale True-Up Adjustment</t>
  </si>
  <si>
    <t>Statement BK-2; Page 1 of 2; Line 16</t>
  </si>
  <si>
    <t>Interest True-Up Adjustment</t>
  </si>
  <si>
    <t>Statement BK-2; Page 1 of 2; Line 18</t>
  </si>
  <si>
    <t>Forecast Period Capital Additions Revenue Requirements</t>
  </si>
  <si>
    <t>Statement BK-2; Page 1 of 2; Line 22</t>
  </si>
  <si>
    <t>Sum Lines 3; 5; 7; and 9</t>
  </si>
  <si>
    <r>
      <t xml:space="preserve">B. Total TO4 Cycle 2 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 With Franchise Fees (FF):</t>
    </r>
  </si>
  <si>
    <t>Franchise Fees @ 1.031%</t>
  </si>
  <si>
    <r>
      <t xml:space="preserve">      Sub-Total TO4 Cycle 2 End of Prior Year Revenues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With FF</t>
    </r>
  </si>
  <si>
    <t>Sum Lines 11 and 15</t>
  </si>
  <si>
    <t>C. Total TO3 17-Month Final True-Up:</t>
  </si>
  <si>
    <t>Sum Lines 21 and 22</t>
  </si>
  <si>
    <t>Sum Lines 25 and 27</t>
  </si>
  <si>
    <t>Sum Lines 17 + Line 29</t>
  </si>
  <si>
    <t xml:space="preserve">      Sub-Total Wholesale BTRR Excluding Franchise Fees</t>
  </si>
  <si>
    <t>Line 11 x 1.031%</t>
  </si>
  <si>
    <t>Line 25 x 1.031%</t>
  </si>
  <si>
    <t>Line 11 x 0.174%</t>
  </si>
  <si>
    <t>Statement BK-1 Annual BTRR &amp; Additional Revenues</t>
  </si>
  <si>
    <r>
      <t xml:space="preserve">C. Out of Cycle TO4 Cycle 1 Filing Refund Amount Including FF&amp;U  </t>
    </r>
    <r>
      <rPr>
        <b/>
        <u/>
        <vertAlign val="superscript"/>
        <sz val="12"/>
        <rFont val="Times New Roman"/>
        <family val="1"/>
      </rPr>
      <t>1</t>
    </r>
  </si>
  <si>
    <t xml:space="preserve">The amount on Line 19, $75.983 million, reflects the TO4 Cycle 1 Out-of-Cycle ("OOC") Filing refund amount due back to Retail End Use Customers </t>
  </si>
  <si>
    <t>as explained in FERC Dockets ER14-2248 and ER14-2252. The OOC Filing was filed with the FERC on June 23, 2014 and approved a month later on</t>
  </si>
  <si>
    <t xml:space="preserve">July 23, 2014. The refund amount is only applicable to Retail End Use customers, but not CAISO wholesale customers, as CAISO wholesale customers </t>
  </si>
  <si>
    <t xml:space="preserve">get their refunds from the CAISO pursuant to the CAISO tariff. </t>
  </si>
  <si>
    <r>
      <t xml:space="preserve">Statement BK-2 Annual BTRR </t>
    </r>
    <r>
      <rPr>
        <b/>
        <vertAlign val="subscript"/>
        <sz val="12"/>
        <rFont val="Times New Roman"/>
        <family val="1"/>
      </rPr>
      <t>(CAISO)</t>
    </r>
    <r>
      <rPr>
        <b/>
        <sz val="12"/>
        <rFont val="Times New Roman"/>
        <family val="1"/>
      </rPr>
      <t xml:space="preserve"> &amp; Additional Revenues</t>
    </r>
  </si>
  <si>
    <t>Line 22 x 1.031%</t>
  </si>
  <si>
    <r>
      <t xml:space="preserve">Franchise Fee (FF) @ 1.031% </t>
    </r>
    <r>
      <rPr>
        <b/>
        <vertAlign val="superscript"/>
        <sz val="12"/>
        <rFont val="Times New Roman"/>
        <family val="1"/>
      </rPr>
      <t>4</t>
    </r>
  </si>
  <si>
    <t xml:space="preserve">This sheet is not part of the TO4 Formula Excel Spreadsheet Model and was created solely to provide a summary of all the TO4 Retail Base Transmission </t>
  </si>
  <si>
    <r>
      <t xml:space="preserve">D. Total Retail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With FF&amp;U  </t>
    </r>
    <r>
      <rPr>
        <b/>
        <u/>
        <vertAlign val="superscript"/>
        <sz val="12"/>
        <rFont val="Times New Roman"/>
        <family val="1"/>
      </rPr>
      <t>2</t>
    </r>
  </si>
  <si>
    <t>17-Month Final True-Up Adjustment and the TO4 Cycle 1 Out-of-Cycle Refund.</t>
  </si>
  <si>
    <t>Revenue Requirement components including those items that were not contemplated by the TO4 Formula Excel Spreadsheet Model, namely the TO3</t>
  </si>
  <si>
    <r>
      <t xml:space="preserve">D. Total 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 With Franchise Fees  </t>
    </r>
    <r>
      <rPr>
        <b/>
        <u/>
        <vertAlign val="superscript"/>
        <sz val="12"/>
        <rFont val="Times New Roman"/>
        <family val="1"/>
      </rPr>
      <t>1,  2</t>
    </r>
  </si>
  <si>
    <t xml:space="preserve">The Total Wholesale BTRR does not include an adjustment for the TO4 Cycle 1 Out-of-Cycle Refund amount of $75.983 million because refunds to wholesale customers are made </t>
  </si>
  <si>
    <t xml:space="preserve">by the CAISO pursuant to its tariffs. </t>
  </si>
  <si>
    <t xml:space="preserve">components including those items that were not contemplated by the TO4 Formula Excel Spreadsheet Model, namely the TO3 17-Month Final True-Up Adjustment as shown in </t>
  </si>
  <si>
    <t xml:space="preserve">Section C. </t>
  </si>
  <si>
    <t>This sheet is not part of the TO4 Formula Excel Spreadsheet Model and was created solely to provide a summary of all the TO4 Wholesale Base Transmission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</si>
</sst>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&quot;$&quot;* #,##0_);_(&quot;$&quot;* \(#,##0\);_(&quot;$&quot;* &quot;-&quot;??_);_(@_)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vertAlign val="subscript"/>
      <sz val="12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u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Arial"/>
      <family val="2"/>
    </font>
    <font>
      <b/>
      <sz val="12"/>
      <name val="Calibri"/>
      <family val="2"/>
    </font>
    <font>
      <b/>
      <u/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/>
    <xf numFmtId="164" fontId="2" fillId="0" borderId="0" xfId="0" applyNumberFormat="1" applyFont="1" applyFill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5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5" fontId="2" fillId="0" borderId="0" xfId="0" quotePrefix="1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/>
    <xf numFmtId="5" fontId="12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1" applyNumberFormat="1" applyFont="1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left"/>
    </xf>
    <xf numFmtId="166" fontId="2" fillId="0" borderId="0" xfId="1" applyNumberFormat="1" applyFont="1" applyFill="1" applyBorder="1" applyAlignment="1" applyProtection="1">
      <alignment horizontal="right"/>
    </xf>
    <xf numFmtId="166" fontId="2" fillId="0" borderId="0" xfId="1" applyNumberFormat="1" applyFont="1" applyFill="1" applyAlignment="1" applyProtection="1">
      <alignment horizontal="right"/>
    </xf>
    <xf numFmtId="0" fontId="6" fillId="0" borderId="0" xfId="3" applyFont="1"/>
    <xf numFmtId="0" fontId="8" fillId="0" borderId="0" xfId="3" applyFont="1" applyFill="1" applyAlignment="1"/>
    <xf numFmtId="3" fontId="2" fillId="0" borderId="0" xfId="3" applyNumberFormat="1" applyFont="1" applyFill="1" applyBorder="1"/>
    <xf numFmtId="165" fontId="2" fillId="0" borderId="0" xfId="4" applyNumberFormat="1" applyFont="1" applyFill="1" applyBorder="1" applyAlignment="1" applyProtection="1">
      <alignment horizontal="right"/>
    </xf>
    <xf numFmtId="0" fontId="2" fillId="0" borderId="0" xfId="3" applyFont="1"/>
    <xf numFmtId="0" fontId="2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165" fontId="2" fillId="0" borderId="1" xfId="4" applyNumberFormat="1" applyFont="1" applyFill="1" applyBorder="1" applyAlignment="1" applyProtection="1">
      <alignment horizontal="center"/>
    </xf>
    <xf numFmtId="165" fontId="2" fillId="0" borderId="0" xfId="4" applyNumberFormat="1" applyFont="1" applyFill="1" applyBorder="1" applyAlignment="1" applyProtection="1">
      <alignment horizontal="center"/>
    </xf>
    <xf numFmtId="0" fontId="2" fillId="0" borderId="0" xfId="3" applyFont="1" applyBorder="1" applyAlignment="1">
      <alignment horizontal="center"/>
    </xf>
    <xf numFmtId="0" fontId="2" fillId="0" borderId="0" xfId="3" applyFont="1" applyFill="1" applyAlignment="1">
      <alignment horizontal="center"/>
    </xf>
    <xf numFmtId="3" fontId="3" fillId="0" borderId="0" xfId="3" applyNumberFormat="1" applyFont="1" applyFill="1"/>
    <xf numFmtId="0" fontId="2" fillId="0" borderId="0" xfId="3" applyFont="1" applyFill="1" applyBorder="1" applyAlignment="1" applyProtection="1">
      <alignment horizontal="left"/>
    </xf>
    <xf numFmtId="0" fontId="2" fillId="0" borderId="0" xfId="3" applyFont="1" applyFill="1" applyBorder="1"/>
    <xf numFmtId="0" fontId="8" fillId="0" borderId="0" xfId="3" applyFont="1" applyFill="1"/>
    <xf numFmtId="0" fontId="2" fillId="0" borderId="0" xfId="3" applyFont="1" applyFill="1"/>
    <xf numFmtId="0" fontId="2" fillId="0" borderId="0" xfId="3" quotePrefix="1" applyFont="1" applyAlignment="1">
      <alignment horizontal="center"/>
    </xf>
    <xf numFmtId="0" fontId="3" fillId="0" borderId="0" xfId="3" applyFont="1"/>
    <xf numFmtId="0" fontId="2" fillId="0" borderId="1" xfId="3" applyFont="1" applyBorder="1" applyAlignment="1">
      <alignment horizontal="center"/>
    </xf>
    <xf numFmtId="0" fontId="3" fillId="0" borderId="0" xfId="3" applyFont="1" applyFill="1"/>
    <xf numFmtId="165" fontId="2" fillId="0" borderId="0" xfId="4" applyNumberFormat="1" applyFont="1" applyFill="1"/>
    <xf numFmtId="166" fontId="2" fillId="0" borderId="0" xfId="5" applyNumberFormat="1" applyFont="1" applyFill="1"/>
    <xf numFmtId="10" fontId="2" fillId="0" borderId="0" xfId="6" applyNumberFormat="1" applyFont="1" applyFill="1" applyAlignment="1">
      <alignment horizontal="right"/>
    </xf>
    <xf numFmtId="10" fontId="2" fillId="0" borderId="0" xfId="6" applyNumberFormat="1" applyFont="1" applyFill="1" applyBorder="1" applyAlignment="1">
      <alignment horizontal="right"/>
    </xf>
    <xf numFmtId="165" fontId="2" fillId="0" borderId="0" xfId="3" applyNumberFormat="1" applyFont="1" applyFill="1"/>
    <xf numFmtId="0" fontId="8" fillId="0" borderId="0" xfId="3" applyFont="1"/>
    <xf numFmtId="6" fontId="2" fillId="0" borderId="0" xfId="3" applyNumberFormat="1" applyFont="1" applyAlignment="1">
      <alignment horizontal="center"/>
    </xf>
    <xf numFmtId="165" fontId="3" fillId="0" borderId="0" xfId="4" applyNumberFormat="1" applyFont="1" applyFill="1" applyBorder="1"/>
    <xf numFmtId="165" fontId="2" fillId="0" borderId="0" xfId="4" applyNumberFormat="1" applyFont="1" applyBorder="1"/>
    <xf numFmtId="165" fontId="2" fillId="0" borderId="0" xfId="4" applyNumberFormat="1" applyFont="1"/>
    <xf numFmtId="0" fontId="14" fillId="0" borderId="0" xfId="0" quotePrefix="1" applyFont="1" applyFill="1" applyAlignment="1">
      <alignment horizontal="center"/>
    </xf>
    <xf numFmtId="0" fontId="15" fillId="0" borderId="0" xfId="3" applyFont="1"/>
    <xf numFmtId="0" fontId="3" fillId="0" borderId="4" xfId="3" applyFont="1" applyFill="1" applyBorder="1" applyAlignment="1">
      <alignment horizontal="center"/>
    </xf>
    <xf numFmtId="165" fontId="2" fillId="0" borderId="4" xfId="4" applyNumberFormat="1" applyFont="1" applyFill="1" applyBorder="1"/>
    <xf numFmtId="166" fontId="2" fillId="0" borderId="4" xfId="5" applyNumberFormat="1" applyFont="1" applyFill="1" applyBorder="1"/>
    <xf numFmtId="165" fontId="2" fillId="0" borderId="5" xfId="4" applyNumberFormat="1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3" quotePrefix="1" applyFont="1" applyFill="1"/>
    <xf numFmtId="0" fontId="4" fillId="0" borderId="0" xfId="0" applyFont="1" applyAlignment="1"/>
    <xf numFmtId="0" fontId="6" fillId="0" borderId="0" xfId="0" applyFont="1" applyAlignment="1"/>
    <xf numFmtId="0" fontId="2" fillId="0" borderId="0" xfId="0" applyFont="1" applyFill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16" fillId="0" borderId="0" xfId="0" applyFont="1"/>
    <xf numFmtId="0" fontId="8" fillId="0" borderId="0" xfId="0" applyFont="1" applyFill="1"/>
    <xf numFmtId="0" fontId="16" fillId="0" borderId="0" xfId="0" applyFont="1" applyAlignment="1">
      <alignment vertical="top"/>
    </xf>
    <xf numFmtId="0" fontId="6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0" applyFont="1"/>
    <xf numFmtId="165" fontId="2" fillId="0" borderId="0" xfId="2" applyNumberFormat="1" applyFont="1" applyFill="1" applyBorder="1" applyAlignment="1" applyProtection="1">
      <alignment horizontal="right"/>
    </xf>
    <xf numFmtId="166" fontId="2" fillId="0" borderId="0" xfId="1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12" fillId="0" borderId="0" xfId="0" applyFont="1" applyAlignment="1">
      <alignment horizontal="center" vertical="top"/>
    </xf>
    <xf numFmtId="166" fontId="2" fillId="0" borderId="1" xfId="1" applyNumberFormat="1" applyFont="1" applyFill="1" applyBorder="1" applyAlignment="1" applyProtection="1">
      <alignment horizontal="right"/>
    </xf>
    <xf numFmtId="0" fontId="12" fillId="0" borderId="0" xfId="0" applyFont="1" applyFill="1" applyAlignment="1">
      <alignment horizontal="center"/>
    </xf>
    <xf numFmtId="0" fontId="2" fillId="0" borderId="0" xfId="3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3" quotePrefix="1" applyFont="1" applyFill="1" applyAlignment="1">
      <alignment horizontal="center"/>
    </xf>
    <xf numFmtId="0" fontId="6" fillId="0" borderId="0" xfId="0" applyFont="1" applyFill="1" applyAlignment="1"/>
    <xf numFmtId="0" fontId="17" fillId="0" borderId="0" xfId="0" applyFont="1" applyAlignment="1">
      <alignment horizontal="center"/>
    </xf>
    <xf numFmtId="0" fontId="18" fillId="0" borderId="0" xfId="0" applyFont="1"/>
    <xf numFmtId="165" fontId="2" fillId="0" borderId="1" xfId="2" applyNumberFormat="1" applyFont="1" applyFill="1" applyBorder="1" applyAlignment="1" applyProtection="1">
      <alignment horizontal="right"/>
    </xf>
    <xf numFmtId="165" fontId="2" fillId="0" borderId="1" xfId="2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vertical="top"/>
    </xf>
    <xf numFmtId="166" fontId="2" fillId="0" borderId="1" xfId="1" applyNumberFormat="1" applyFont="1" applyFill="1" applyBorder="1" applyAlignment="1">
      <alignment vertical="top"/>
    </xf>
    <xf numFmtId="165" fontId="2" fillId="0" borderId="0" xfId="2" applyNumberFormat="1" applyFont="1" applyFill="1" applyBorder="1"/>
    <xf numFmtId="165" fontId="2" fillId="0" borderId="2" xfId="2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165" fontId="18" fillId="0" borderId="3" xfId="2" applyNumberFormat="1" applyFont="1" applyFill="1" applyBorder="1"/>
    <xf numFmtId="165" fontId="2" fillId="0" borderId="3" xfId="2" applyNumberFormat="1" applyFont="1" applyFill="1" applyBorder="1" applyAlignment="1">
      <alignment horizontal="left"/>
    </xf>
    <xf numFmtId="166" fontId="2" fillId="0" borderId="1" xfId="1" applyNumberFormat="1" applyFont="1" applyFill="1" applyBorder="1"/>
    <xf numFmtId="165" fontId="2" fillId="0" borderId="1" xfId="2" applyNumberFormat="1" applyFont="1" applyFill="1" applyBorder="1"/>
    <xf numFmtId="165" fontId="2" fillId="0" borderId="3" xfId="4" applyNumberFormat="1" applyFont="1" applyFill="1" applyBorder="1" applyAlignment="1">
      <alignment horizontal="right"/>
    </xf>
    <xf numFmtId="165" fontId="2" fillId="0" borderId="0" xfId="4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165" fontId="2" fillId="0" borderId="2" xfId="4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0" fontId="6" fillId="0" borderId="0" xfId="0" applyFont="1" applyFill="1" applyAlignment="1"/>
    <xf numFmtId="0" fontId="3" fillId="0" borderId="0" xfId="0" quotePrefix="1" applyFont="1" applyFill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4" fillId="0" borderId="0" xfId="3" applyFont="1" applyAlignment="1"/>
    <xf numFmtId="0" fontId="0" fillId="0" borderId="0" xfId="0" applyAlignment="1"/>
    <xf numFmtId="0" fontId="4" fillId="0" borderId="0" xfId="3" applyFont="1" applyFill="1" applyAlignment="1"/>
    <xf numFmtId="0" fontId="3" fillId="0" borderId="0" xfId="3" quotePrefix="1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ill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0" xfId="3" applyFont="1" applyAlignment="1">
      <alignment horizontal="left"/>
    </xf>
  </cellXfs>
  <cellStyles count="7">
    <cellStyle name="Comma" xfId="1" builtinId="3"/>
    <cellStyle name="Comma 2" xfId="5"/>
    <cellStyle name="Currency" xfId="2" builtinId="4"/>
    <cellStyle name="Currency 2" xfId="4"/>
    <cellStyle name="Normal" xfId="0" builtinId="0"/>
    <cellStyle name="Normal 2" xfId="3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="80" zoomScaleNormal="80" workbookViewId="0"/>
  </sheetViews>
  <sheetFormatPr defaultColWidth="8.7265625" defaultRowHeight="15.5" x14ac:dyDescent="0.35"/>
  <cols>
    <col min="1" max="1" width="5.54296875" style="72" customWidth="1"/>
    <col min="2" max="2" width="2.1796875" style="72" bestFit="1" customWidth="1"/>
    <col min="3" max="3" width="66.6328125" style="72" customWidth="1"/>
    <col min="4" max="4" width="1.54296875" style="72" customWidth="1"/>
    <col min="5" max="5" width="15.54296875" style="72" customWidth="1"/>
    <col min="6" max="6" width="1.54296875" style="72" customWidth="1"/>
    <col min="7" max="7" width="45.54296875" style="72" customWidth="1"/>
    <col min="8" max="8" width="1.54296875" style="72" customWidth="1"/>
    <col min="9" max="9" width="5.54296875" style="72" customWidth="1"/>
    <col min="10" max="16384" width="8.7265625" style="72"/>
  </cols>
  <sheetData>
    <row r="1" spans="1:9" ht="15.65" x14ac:dyDescent="0.35">
      <c r="A1" s="1"/>
      <c r="B1" s="2"/>
      <c r="C1" s="107" t="s">
        <v>0</v>
      </c>
      <c r="D1" s="108"/>
      <c r="E1" s="108"/>
      <c r="F1" s="108"/>
      <c r="G1" s="108"/>
      <c r="H1" s="66"/>
      <c r="I1" s="1"/>
    </row>
    <row r="2" spans="1:9" x14ac:dyDescent="0.35">
      <c r="A2" s="1"/>
      <c r="B2" s="2"/>
      <c r="C2" s="107" t="s">
        <v>97</v>
      </c>
      <c r="D2" s="108"/>
      <c r="E2" s="108"/>
      <c r="F2" s="108"/>
      <c r="G2" s="108"/>
      <c r="H2" s="66"/>
      <c r="I2" s="3"/>
    </row>
    <row r="3" spans="1:9" x14ac:dyDescent="0.35">
      <c r="A3" s="1"/>
      <c r="B3" s="2"/>
      <c r="C3" s="107" t="s">
        <v>1</v>
      </c>
      <c r="D3" s="109"/>
      <c r="E3" s="109"/>
      <c r="F3" s="109"/>
      <c r="G3" s="109"/>
      <c r="H3" s="88"/>
      <c r="I3" s="1"/>
    </row>
    <row r="4" spans="1:9" ht="15.65" x14ac:dyDescent="0.35">
      <c r="A4" s="4"/>
      <c r="B4" s="2"/>
      <c r="C4" s="110" t="s">
        <v>2</v>
      </c>
      <c r="D4" s="108"/>
      <c r="E4" s="108"/>
      <c r="F4" s="108"/>
      <c r="G4" s="108"/>
      <c r="H4" s="66"/>
      <c r="I4" s="4"/>
    </row>
    <row r="5" spans="1:9" ht="15.65" x14ac:dyDescent="0.35">
      <c r="A5" s="4"/>
      <c r="B5" s="2"/>
      <c r="C5" s="5"/>
      <c r="D5" s="67"/>
      <c r="E5" s="67"/>
      <c r="F5" s="67"/>
      <c r="G5" s="67"/>
      <c r="H5" s="67"/>
      <c r="I5" s="4"/>
    </row>
    <row r="6" spans="1:9" ht="15.65" x14ac:dyDescent="0.35">
      <c r="A6" s="4" t="s">
        <v>3</v>
      </c>
      <c r="B6" s="6"/>
      <c r="C6" s="7"/>
      <c r="D6" s="7"/>
      <c r="E6" s="8"/>
      <c r="F6" s="2"/>
      <c r="G6" s="3"/>
      <c r="H6" s="3"/>
      <c r="I6" s="4" t="s">
        <v>3</v>
      </c>
    </row>
    <row r="7" spans="1:9" ht="15.65" x14ac:dyDescent="0.35">
      <c r="A7" s="9" t="s">
        <v>4</v>
      </c>
      <c r="B7" s="10"/>
      <c r="C7" s="11" t="s">
        <v>5</v>
      </c>
      <c r="D7" s="10"/>
      <c r="E7" s="12" t="s">
        <v>6</v>
      </c>
      <c r="F7" s="2"/>
      <c r="G7" s="13" t="s">
        <v>7</v>
      </c>
      <c r="H7" s="19"/>
      <c r="I7" s="9" t="s">
        <v>4</v>
      </c>
    </row>
    <row r="8" spans="1:9" ht="15.65" x14ac:dyDescent="0.35">
      <c r="A8" s="4"/>
      <c r="B8" s="2"/>
      <c r="C8" s="2"/>
      <c r="D8" s="2"/>
      <c r="E8" s="14"/>
      <c r="F8" s="2"/>
      <c r="G8" s="15"/>
      <c r="H8" s="15"/>
      <c r="I8" s="4"/>
    </row>
    <row r="9" spans="1:9" ht="18" x14ac:dyDescent="0.45">
      <c r="A9" s="1">
        <v>1</v>
      </c>
      <c r="B9" s="2"/>
      <c r="C9" s="73" t="s">
        <v>68</v>
      </c>
      <c r="D9" s="2"/>
      <c r="E9" s="10"/>
      <c r="F9" s="2"/>
      <c r="G9" s="3"/>
      <c r="H9" s="3"/>
      <c r="I9" s="1">
        <v>1</v>
      </c>
    </row>
    <row r="10" spans="1:9" ht="15.65" x14ac:dyDescent="0.35">
      <c r="A10" s="1">
        <f t="shared" ref="A10:A29" si="0">+A9+1</f>
        <v>2</v>
      </c>
      <c r="B10" s="2"/>
      <c r="C10" s="2"/>
      <c r="D10" s="2"/>
      <c r="E10" s="10"/>
      <c r="F10" s="2"/>
      <c r="G10" s="3"/>
      <c r="H10" s="3"/>
      <c r="I10" s="1">
        <f t="shared" ref="I10:I29" si="1">+I9+1</f>
        <v>2</v>
      </c>
    </row>
    <row r="11" spans="1:9" ht="17.5" x14ac:dyDescent="0.45">
      <c r="A11" s="1">
        <f t="shared" si="0"/>
        <v>3</v>
      </c>
      <c r="B11" s="2"/>
      <c r="C11" s="16" t="s">
        <v>10</v>
      </c>
      <c r="D11" s="2"/>
      <c r="E11" s="92">
        <v>737236</v>
      </c>
      <c r="F11" s="76"/>
      <c r="G11" s="3" t="s">
        <v>65</v>
      </c>
      <c r="H11" s="3"/>
      <c r="I11" s="1">
        <f t="shared" si="1"/>
        <v>3</v>
      </c>
    </row>
    <row r="12" spans="1:9" ht="15.65" x14ac:dyDescent="0.35">
      <c r="A12" s="1">
        <f t="shared" si="0"/>
        <v>4</v>
      </c>
      <c r="B12" s="2"/>
      <c r="C12" s="2"/>
      <c r="D12" s="2"/>
      <c r="E12" s="10"/>
      <c r="F12" s="2"/>
      <c r="G12" s="3"/>
      <c r="H12" s="3"/>
      <c r="I12" s="1">
        <f t="shared" si="1"/>
        <v>4</v>
      </c>
    </row>
    <row r="13" spans="1:9" ht="15.65" x14ac:dyDescent="0.35">
      <c r="A13" s="1">
        <f t="shared" si="0"/>
        <v>5</v>
      </c>
      <c r="B13" s="2"/>
      <c r="C13" s="21" t="s">
        <v>14</v>
      </c>
      <c r="D13" s="2"/>
      <c r="E13" s="10"/>
      <c r="F13" s="2"/>
      <c r="G13" s="3"/>
      <c r="H13" s="3"/>
      <c r="I13" s="1">
        <f t="shared" si="1"/>
        <v>5</v>
      </c>
    </row>
    <row r="14" spans="1:9" x14ac:dyDescent="0.35">
      <c r="A14" s="1">
        <f t="shared" si="0"/>
        <v>6</v>
      </c>
      <c r="B14" s="2"/>
      <c r="C14" s="2"/>
      <c r="D14" s="2"/>
      <c r="E14" s="10"/>
      <c r="F14" s="2"/>
      <c r="G14" s="3"/>
      <c r="H14" s="3"/>
      <c r="I14" s="1">
        <f t="shared" si="1"/>
        <v>6</v>
      </c>
    </row>
    <row r="15" spans="1:9" s="74" customFormat="1" ht="31" x14ac:dyDescent="0.35">
      <c r="A15" s="68">
        <f t="shared" si="0"/>
        <v>7</v>
      </c>
      <c r="B15" s="69"/>
      <c r="C15" s="69" t="s">
        <v>11</v>
      </c>
      <c r="D15" s="69"/>
      <c r="E15" s="93">
        <v>80007.926000000007</v>
      </c>
      <c r="F15" s="82"/>
      <c r="G15" s="70" t="s">
        <v>66</v>
      </c>
      <c r="H15" s="71"/>
      <c r="I15" s="68">
        <f t="shared" si="1"/>
        <v>7</v>
      </c>
    </row>
    <row r="16" spans="1:9" x14ac:dyDescent="0.35">
      <c r="A16" s="1">
        <f t="shared" si="0"/>
        <v>8</v>
      </c>
      <c r="B16" s="18"/>
      <c r="C16" s="18"/>
      <c r="D16" s="18"/>
      <c r="E16" s="20"/>
      <c r="F16" s="69"/>
      <c r="G16" s="19"/>
      <c r="H16" s="19"/>
      <c r="I16" s="1">
        <f t="shared" si="1"/>
        <v>8</v>
      </c>
    </row>
    <row r="17" spans="1:9" s="74" customFormat="1" ht="31" x14ac:dyDescent="0.35">
      <c r="A17" s="68">
        <f t="shared" si="0"/>
        <v>9</v>
      </c>
      <c r="B17" s="69"/>
      <c r="C17" s="69" t="s">
        <v>12</v>
      </c>
      <c r="D17" s="69"/>
      <c r="E17" s="94">
        <f>83582.81-80007.926</f>
        <v>3574.8839999999909</v>
      </c>
      <c r="F17" s="82"/>
      <c r="G17" s="70" t="s">
        <v>67</v>
      </c>
      <c r="H17" s="71"/>
      <c r="I17" s="68">
        <f t="shared" si="1"/>
        <v>9</v>
      </c>
    </row>
    <row r="18" spans="1:9" x14ac:dyDescent="0.35">
      <c r="A18" s="1">
        <f t="shared" si="0"/>
        <v>10</v>
      </c>
      <c r="B18" s="18"/>
      <c r="C18" s="18"/>
      <c r="D18" s="18"/>
      <c r="E18" s="20"/>
      <c r="F18" s="18"/>
      <c r="G18" s="19"/>
      <c r="H18" s="19"/>
      <c r="I18" s="1">
        <f t="shared" si="1"/>
        <v>10</v>
      </c>
    </row>
    <row r="19" spans="1:9" x14ac:dyDescent="0.35">
      <c r="A19" s="1">
        <f t="shared" si="0"/>
        <v>11</v>
      </c>
      <c r="B19" s="18"/>
      <c r="C19" s="16" t="s">
        <v>13</v>
      </c>
      <c r="D19" s="18"/>
      <c r="E19" s="95">
        <f>SUM(E15:E17)</f>
        <v>83582.81</v>
      </c>
      <c r="F19" s="82"/>
      <c r="G19" s="3" t="s">
        <v>16</v>
      </c>
      <c r="H19" s="3"/>
      <c r="I19" s="1">
        <f t="shared" si="1"/>
        <v>11</v>
      </c>
    </row>
    <row r="20" spans="1:9" x14ac:dyDescent="0.35">
      <c r="A20" s="1">
        <f t="shared" si="0"/>
        <v>12</v>
      </c>
      <c r="B20" s="2"/>
      <c r="C20" s="2"/>
      <c r="D20" s="2"/>
      <c r="E20" s="20"/>
      <c r="F20" s="2"/>
      <c r="G20" s="3"/>
      <c r="H20" s="3"/>
      <c r="I20" s="1">
        <f t="shared" si="1"/>
        <v>12</v>
      </c>
    </row>
    <row r="21" spans="1:9" x14ac:dyDescent="0.35">
      <c r="A21" s="1">
        <f t="shared" si="0"/>
        <v>13</v>
      </c>
      <c r="B21" s="2"/>
      <c r="C21" s="22" t="s">
        <v>8</v>
      </c>
      <c r="D21" s="10"/>
      <c r="E21" s="24">
        <f>ROUND(E19* 0.01031,0)</f>
        <v>862</v>
      </c>
      <c r="F21" s="82"/>
      <c r="G21" s="1" t="s">
        <v>94</v>
      </c>
      <c r="H21" s="1"/>
      <c r="I21" s="1">
        <f t="shared" si="1"/>
        <v>13</v>
      </c>
    </row>
    <row r="22" spans="1:9" x14ac:dyDescent="0.35">
      <c r="A22" s="1">
        <f t="shared" si="0"/>
        <v>14</v>
      </c>
      <c r="B22" s="2"/>
      <c r="C22" s="22"/>
      <c r="D22" s="10"/>
      <c r="E22" s="24"/>
      <c r="F22" s="17"/>
      <c r="G22" s="1"/>
      <c r="H22" s="1"/>
      <c r="I22" s="1">
        <f t="shared" si="1"/>
        <v>14</v>
      </c>
    </row>
    <row r="23" spans="1:9" x14ac:dyDescent="0.35">
      <c r="A23" s="1">
        <f t="shared" si="0"/>
        <v>15</v>
      </c>
      <c r="B23" s="2"/>
      <c r="C23" s="22" t="s">
        <v>9</v>
      </c>
      <c r="D23" s="10"/>
      <c r="E23" s="83">
        <f>ROUND(E19* 0.00174,0)</f>
        <v>145</v>
      </c>
      <c r="G23" s="1" t="s">
        <v>96</v>
      </c>
      <c r="H23" s="1"/>
      <c r="I23" s="1">
        <f t="shared" si="1"/>
        <v>15</v>
      </c>
    </row>
    <row r="24" spans="1:9" x14ac:dyDescent="0.35">
      <c r="A24" s="1">
        <f t="shared" si="0"/>
        <v>16</v>
      </c>
      <c r="B24" s="2"/>
      <c r="C24" s="10"/>
      <c r="D24" s="10"/>
      <c r="E24" s="23"/>
      <c r="F24" s="2"/>
      <c r="G24" s="3"/>
      <c r="H24" s="3"/>
      <c r="I24" s="1">
        <f t="shared" si="1"/>
        <v>16</v>
      </c>
    </row>
    <row r="25" spans="1:9" ht="17.5" x14ac:dyDescent="0.45">
      <c r="A25" s="1">
        <f t="shared" si="0"/>
        <v>17</v>
      </c>
      <c r="B25" s="2"/>
      <c r="C25" s="10" t="s">
        <v>15</v>
      </c>
      <c r="D25" s="10"/>
      <c r="E25" s="91">
        <f>SUM(E19:E23)</f>
        <v>84589.81</v>
      </c>
      <c r="F25" s="82"/>
      <c r="G25" s="3" t="s">
        <v>17</v>
      </c>
      <c r="H25" s="3"/>
      <c r="I25" s="1">
        <f t="shared" si="1"/>
        <v>17</v>
      </c>
    </row>
    <row r="26" spans="1:9" x14ac:dyDescent="0.35">
      <c r="A26" s="1">
        <f t="shared" si="0"/>
        <v>18</v>
      </c>
      <c r="B26" s="2"/>
      <c r="C26" s="10"/>
      <c r="D26" s="10"/>
      <c r="E26" s="78"/>
      <c r="F26" s="2"/>
      <c r="G26" s="3"/>
      <c r="H26" s="3"/>
      <c r="I26" s="1">
        <f t="shared" si="1"/>
        <v>18</v>
      </c>
    </row>
    <row r="27" spans="1:9" ht="18.5" x14ac:dyDescent="0.35">
      <c r="A27" s="1">
        <f t="shared" si="0"/>
        <v>19</v>
      </c>
      <c r="B27" s="2"/>
      <c r="C27" s="73" t="s">
        <v>98</v>
      </c>
      <c r="D27" s="10"/>
      <c r="E27" s="91">
        <v>-75983</v>
      </c>
      <c r="F27" s="76"/>
      <c r="G27" s="3" t="s">
        <v>74</v>
      </c>
      <c r="H27" s="3"/>
      <c r="I27" s="1">
        <f t="shared" si="1"/>
        <v>19</v>
      </c>
    </row>
    <row r="28" spans="1:9" x14ac:dyDescent="0.35">
      <c r="A28" s="1">
        <f t="shared" si="0"/>
        <v>20</v>
      </c>
      <c r="B28" s="2"/>
      <c r="C28" s="10"/>
      <c r="D28" s="10"/>
      <c r="E28" s="78"/>
      <c r="F28" s="2"/>
      <c r="G28" s="3"/>
      <c r="H28" s="3"/>
      <c r="I28" s="1">
        <f t="shared" si="1"/>
        <v>20</v>
      </c>
    </row>
    <row r="29" spans="1:9" ht="20" thickBot="1" x14ac:dyDescent="0.5">
      <c r="A29" s="1">
        <f t="shared" si="0"/>
        <v>21</v>
      </c>
      <c r="B29" s="2"/>
      <c r="C29" s="73" t="s">
        <v>107</v>
      </c>
      <c r="D29" s="10"/>
      <c r="E29" s="96">
        <f>E11+E25+E27</f>
        <v>745842.81</v>
      </c>
      <c r="F29" s="76"/>
      <c r="G29" s="3" t="s">
        <v>73</v>
      </c>
      <c r="H29" s="3"/>
      <c r="I29" s="1">
        <f t="shared" si="1"/>
        <v>21</v>
      </c>
    </row>
    <row r="30" spans="1:9" ht="16" thickTop="1" x14ac:dyDescent="0.35"/>
    <row r="32" spans="1:9" ht="18.5" x14ac:dyDescent="0.35">
      <c r="B32" s="89">
        <v>1</v>
      </c>
      <c r="C32" s="90" t="s">
        <v>99</v>
      </c>
      <c r="D32" s="90"/>
      <c r="E32" s="90"/>
      <c r="F32" s="90"/>
      <c r="G32" s="90"/>
    </row>
    <row r="33" spans="2:7" x14ac:dyDescent="0.35">
      <c r="C33" s="90" t="s">
        <v>100</v>
      </c>
      <c r="D33" s="90"/>
      <c r="E33" s="90"/>
      <c r="F33" s="90"/>
      <c r="G33" s="90"/>
    </row>
    <row r="34" spans="2:7" x14ac:dyDescent="0.35">
      <c r="C34" s="90" t="s">
        <v>101</v>
      </c>
      <c r="D34" s="90"/>
      <c r="E34" s="90"/>
      <c r="F34" s="90"/>
      <c r="G34" s="90"/>
    </row>
    <row r="35" spans="2:7" x14ac:dyDescent="0.35">
      <c r="C35" s="90" t="s">
        <v>102</v>
      </c>
      <c r="D35" s="90"/>
      <c r="E35" s="90"/>
      <c r="F35" s="90"/>
      <c r="G35" s="90"/>
    </row>
    <row r="36" spans="2:7" ht="18.5" x14ac:dyDescent="0.35">
      <c r="B36" s="89">
        <v>2</v>
      </c>
      <c r="C36" s="90" t="s">
        <v>106</v>
      </c>
      <c r="D36" s="90"/>
      <c r="E36" s="90"/>
      <c r="F36" s="90"/>
      <c r="G36" s="90"/>
    </row>
    <row r="37" spans="2:7" ht="18.5" x14ac:dyDescent="0.35">
      <c r="B37" s="89"/>
      <c r="C37" s="90" t="s">
        <v>109</v>
      </c>
      <c r="D37" s="90"/>
      <c r="E37" s="90"/>
      <c r="F37" s="90"/>
      <c r="G37" s="90"/>
    </row>
    <row r="38" spans="2:7" ht="18.5" x14ac:dyDescent="0.35">
      <c r="B38" s="89"/>
      <c r="C38" s="90" t="s">
        <v>108</v>
      </c>
      <c r="D38" s="90"/>
      <c r="E38" s="90"/>
      <c r="F38" s="90"/>
      <c r="G38" s="90"/>
    </row>
  </sheetData>
  <mergeCells count="4">
    <mergeCell ref="C1:G1"/>
    <mergeCell ref="C2:G2"/>
    <mergeCell ref="C3:G3"/>
    <mergeCell ref="C4:G4"/>
  </mergeCells>
  <printOptions horizontalCentered="1"/>
  <pageMargins left="0.5" right="0.5" top="0.5" bottom="0.5" header="0.25" footer="0.25"/>
  <pageSetup scale="65" orientation="portrait" r:id="rId1"/>
  <headerFooter>
    <oddFooter>&amp;L&amp;"Times New Roman,Regular"&amp;12&amp;F&amp;A&amp;C&amp;"Times New Roman,Regular"&amp;12Page &amp;P of &amp;N&amp;R&amp;"Times New Roman,Regular"&amp;12&amp;D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zoomScale="80" zoomScaleNormal="80" workbookViewId="0"/>
  </sheetViews>
  <sheetFormatPr defaultColWidth="8.7265625" defaultRowHeight="15.5" x14ac:dyDescent="0.35"/>
  <cols>
    <col min="1" max="1" width="4.81640625" style="72" customWidth="1"/>
    <col min="2" max="2" width="1.54296875" style="72" customWidth="1"/>
    <col min="3" max="3" width="70.54296875" style="72" customWidth="1"/>
    <col min="4" max="4" width="3.26953125" style="72" bestFit="1" customWidth="1"/>
    <col min="5" max="5" width="13.26953125" style="72" bestFit="1" customWidth="1"/>
    <col min="6" max="6" width="1.54296875" style="72" customWidth="1"/>
    <col min="7" max="8" width="15.54296875" style="72" customWidth="1"/>
    <col min="9" max="9" width="32.6328125" style="72" customWidth="1"/>
    <col min="10" max="10" width="4.81640625" style="72" customWidth="1"/>
    <col min="11" max="16384" width="8.7265625" style="72"/>
  </cols>
  <sheetData>
    <row r="1" spans="1:10" x14ac:dyDescent="0.35">
      <c r="A1" s="1"/>
      <c r="B1" s="2"/>
      <c r="C1" s="107" t="s">
        <v>0</v>
      </c>
      <c r="D1" s="108"/>
      <c r="E1" s="108"/>
      <c r="F1" s="108"/>
      <c r="G1" s="108"/>
      <c r="H1" s="115"/>
      <c r="I1" s="115"/>
    </row>
    <row r="2" spans="1:10" ht="18" x14ac:dyDescent="0.45">
      <c r="A2" s="1"/>
      <c r="B2" s="2"/>
      <c r="C2" s="107" t="s">
        <v>103</v>
      </c>
      <c r="D2" s="108"/>
      <c r="E2" s="108"/>
      <c r="F2" s="108"/>
      <c r="G2" s="108"/>
      <c r="H2" s="115"/>
      <c r="I2" s="115"/>
    </row>
    <row r="3" spans="1:10" x14ac:dyDescent="0.35">
      <c r="A3" s="1"/>
      <c r="B3" s="2"/>
      <c r="C3" s="107" t="s">
        <v>1</v>
      </c>
      <c r="D3" s="109"/>
      <c r="E3" s="109"/>
      <c r="F3" s="109"/>
      <c r="G3" s="109"/>
      <c r="H3" s="119"/>
      <c r="I3" s="119"/>
    </row>
    <row r="4" spans="1:10" x14ac:dyDescent="0.35">
      <c r="A4" s="4"/>
      <c r="B4" s="2"/>
      <c r="C4" s="110" t="s">
        <v>2</v>
      </c>
      <c r="D4" s="108"/>
      <c r="E4" s="108"/>
      <c r="F4" s="108"/>
      <c r="G4" s="108"/>
      <c r="H4" s="115"/>
      <c r="I4" s="115"/>
    </row>
    <row r="5" spans="1:10" x14ac:dyDescent="0.35">
      <c r="A5" s="4"/>
      <c r="B5" s="2"/>
      <c r="C5" s="5"/>
      <c r="D5" s="75"/>
      <c r="E5" s="75"/>
      <c r="F5" s="75"/>
      <c r="G5" s="75"/>
      <c r="H5" s="75"/>
      <c r="I5" s="4"/>
    </row>
    <row r="6" spans="1:10" x14ac:dyDescent="0.35">
      <c r="A6" s="4" t="s">
        <v>3</v>
      </c>
      <c r="B6" s="6"/>
      <c r="C6" s="7"/>
      <c r="D6" s="7"/>
      <c r="E6" s="8"/>
      <c r="F6" s="2"/>
      <c r="G6" s="3"/>
      <c r="H6" s="3"/>
      <c r="J6" s="4" t="s">
        <v>3</v>
      </c>
    </row>
    <row r="7" spans="1:10" x14ac:dyDescent="0.35">
      <c r="A7" s="9" t="s">
        <v>4</v>
      </c>
      <c r="B7" s="10"/>
      <c r="C7" s="11" t="s">
        <v>5</v>
      </c>
      <c r="D7" s="10"/>
      <c r="E7" s="12" t="s">
        <v>6</v>
      </c>
      <c r="F7" s="2"/>
      <c r="G7" s="120" t="s">
        <v>7</v>
      </c>
      <c r="H7" s="121"/>
      <c r="I7" s="121"/>
      <c r="J7" s="9" t="s">
        <v>4</v>
      </c>
    </row>
    <row r="8" spans="1:10" ht="18" x14ac:dyDescent="0.45">
      <c r="A8" s="1">
        <v>1</v>
      </c>
      <c r="B8" s="2"/>
      <c r="C8" s="73" t="s">
        <v>75</v>
      </c>
      <c r="D8" s="2"/>
      <c r="E8" s="14"/>
      <c r="F8" s="2"/>
      <c r="G8" s="15"/>
      <c r="H8" s="15"/>
      <c r="J8" s="1">
        <v>1</v>
      </c>
    </row>
    <row r="9" spans="1:10" x14ac:dyDescent="0.35">
      <c r="A9" s="1">
        <f>A8+1</f>
        <v>2</v>
      </c>
      <c r="B9" s="2"/>
      <c r="C9" s="73"/>
      <c r="D9" s="2"/>
      <c r="E9" s="14"/>
      <c r="F9" s="2"/>
      <c r="G9" s="15"/>
      <c r="H9" s="15"/>
      <c r="J9" s="1">
        <f>J8+1</f>
        <v>2</v>
      </c>
    </row>
    <row r="10" spans="1:10" ht="17.5" x14ac:dyDescent="0.45">
      <c r="A10" s="1">
        <f t="shared" ref="A10:A25" si="0">A9+1</f>
        <v>3</v>
      </c>
      <c r="B10" s="2"/>
      <c r="C10" s="29" t="s">
        <v>76</v>
      </c>
      <c r="D10" s="2"/>
      <c r="E10" s="80">
        <v>611013</v>
      </c>
      <c r="F10" s="76"/>
      <c r="G10" s="122" t="s">
        <v>77</v>
      </c>
      <c r="H10" s="115"/>
      <c r="I10" s="115"/>
      <c r="J10" s="1">
        <f t="shared" ref="J10:J26" si="1">J9+1</f>
        <v>3</v>
      </c>
    </row>
    <row r="11" spans="1:10" x14ac:dyDescent="0.35">
      <c r="A11" s="1">
        <f t="shared" si="0"/>
        <v>4</v>
      </c>
      <c r="B11" s="2"/>
      <c r="C11" s="2"/>
      <c r="D11" s="2"/>
      <c r="E11" s="14"/>
      <c r="F11" s="2"/>
      <c r="G11" s="15"/>
      <c r="H11" s="15"/>
      <c r="J11" s="1">
        <f t="shared" si="1"/>
        <v>4</v>
      </c>
    </row>
    <row r="12" spans="1:10" x14ac:dyDescent="0.35">
      <c r="A12" s="1">
        <f t="shared" si="0"/>
        <v>5</v>
      </c>
      <c r="B12" s="2"/>
      <c r="C12" s="2" t="s">
        <v>78</v>
      </c>
      <c r="D12" s="2"/>
      <c r="E12" s="79">
        <v>4711.3645804109765</v>
      </c>
      <c r="F12" s="76"/>
      <c r="G12" s="122" t="s">
        <v>79</v>
      </c>
      <c r="H12" s="115"/>
      <c r="I12" s="115"/>
      <c r="J12" s="1">
        <f t="shared" si="1"/>
        <v>5</v>
      </c>
    </row>
    <row r="13" spans="1:10" x14ac:dyDescent="0.35">
      <c r="A13" s="1">
        <f t="shared" si="0"/>
        <v>6</v>
      </c>
      <c r="B13" s="2"/>
      <c r="C13" s="2"/>
      <c r="D13" s="2"/>
      <c r="E13" s="79"/>
      <c r="F13" s="2"/>
      <c r="G13" s="15"/>
      <c r="H13" s="15"/>
      <c r="J13" s="1">
        <f t="shared" si="1"/>
        <v>6</v>
      </c>
    </row>
    <row r="14" spans="1:10" x14ac:dyDescent="0.35">
      <c r="A14" s="1">
        <f t="shared" si="0"/>
        <v>7</v>
      </c>
      <c r="B14" s="2"/>
      <c r="C14" s="2" t="s">
        <v>80</v>
      </c>
      <c r="D14" s="2"/>
      <c r="E14" s="79">
        <v>0</v>
      </c>
      <c r="F14" s="2"/>
      <c r="G14" s="122" t="s">
        <v>81</v>
      </c>
      <c r="H14" s="115"/>
      <c r="I14" s="115"/>
      <c r="J14" s="1">
        <f t="shared" si="1"/>
        <v>7</v>
      </c>
    </row>
    <row r="15" spans="1:10" x14ac:dyDescent="0.35">
      <c r="A15" s="1">
        <f t="shared" si="0"/>
        <v>8</v>
      </c>
      <c r="B15" s="2"/>
      <c r="C15" s="2"/>
      <c r="D15" s="2"/>
      <c r="E15" s="79"/>
      <c r="F15" s="2"/>
      <c r="G15" s="15"/>
      <c r="H15" s="15"/>
      <c r="J15" s="1">
        <f t="shared" si="1"/>
        <v>8</v>
      </c>
    </row>
    <row r="16" spans="1:10" x14ac:dyDescent="0.35">
      <c r="A16" s="1">
        <f t="shared" si="0"/>
        <v>9</v>
      </c>
      <c r="B16" s="2"/>
      <c r="C16" s="2" t="s">
        <v>82</v>
      </c>
      <c r="D16" s="2"/>
      <c r="E16" s="97">
        <v>109398</v>
      </c>
      <c r="F16" s="76"/>
      <c r="G16" s="122" t="s">
        <v>83</v>
      </c>
      <c r="H16" s="115"/>
      <c r="I16" s="115"/>
      <c r="J16" s="1">
        <f t="shared" si="1"/>
        <v>9</v>
      </c>
    </row>
    <row r="17" spans="1:10" x14ac:dyDescent="0.35">
      <c r="A17" s="1">
        <f t="shared" si="0"/>
        <v>10</v>
      </c>
      <c r="B17" s="2"/>
      <c r="C17" s="2"/>
      <c r="D17" s="2"/>
      <c r="E17" s="80"/>
      <c r="F17" s="2"/>
      <c r="G17" s="15"/>
      <c r="H17" s="15"/>
      <c r="J17" s="1">
        <f t="shared" si="1"/>
        <v>10</v>
      </c>
    </row>
    <row r="18" spans="1:10" x14ac:dyDescent="0.35">
      <c r="A18" s="1">
        <f t="shared" si="0"/>
        <v>11</v>
      </c>
      <c r="B18" s="2"/>
      <c r="C18" s="2" t="s">
        <v>93</v>
      </c>
      <c r="D18" s="2"/>
      <c r="E18" s="92">
        <f>E10+E12+E14+E16</f>
        <v>725122.364580411</v>
      </c>
      <c r="F18" s="76"/>
      <c r="G18" s="118" t="s">
        <v>84</v>
      </c>
      <c r="H18" s="115"/>
      <c r="I18" s="115"/>
      <c r="J18" s="1">
        <f t="shared" si="1"/>
        <v>11</v>
      </c>
    </row>
    <row r="19" spans="1:10" x14ac:dyDescent="0.35">
      <c r="A19" s="1">
        <f t="shared" si="0"/>
        <v>12</v>
      </c>
      <c r="B19" s="2"/>
      <c r="C19" s="2"/>
      <c r="D19" s="2"/>
      <c r="E19" s="14"/>
      <c r="F19" s="2"/>
      <c r="G19" s="15"/>
      <c r="H19" s="15"/>
      <c r="J19" s="1">
        <f t="shared" si="1"/>
        <v>12</v>
      </c>
    </row>
    <row r="20" spans="1:10" ht="18" x14ac:dyDescent="0.45">
      <c r="A20" s="1">
        <f t="shared" si="0"/>
        <v>13</v>
      </c>
      <c r="B20" s="2"/>
      <c r="C20" s="73" t="s">
        <v>85</v>
      </c>
      <c r="D20" s="2"/>
      <c r="E20" s="10"/>
      <c r="F20" s="2"/>
      <c r="G20" s="3"/>
      <c r="H20" s="3"/>
      <c r="J20" s="1">
        <f t="shared" si="1"/>
        <v>13</v>
      </c>
    </row>
    <row r="21" spans="1:10" x14ac:dyDescent="0.35">
      <c r="A21" s="1">
        <f t="shared" si="0"/>
        <v>14</v>
      </c>
      <c r="B21" s="2"/>
      <c r="C21" s="2"/>
      <c r="D21" s="2"/>
      <c r="E21" s="10"/>
      <c r="F21" s="2"/>
      <c r="G21" s="3"/>
      <c r="H21" s="3"/>
      <c r="J21" s="1">
        <f t="shared" si="1"/>
        <v>14</v>
      </c>
    </row>
    <row r="22" spans="1:10" x14ac:dyDescent="0.35">
      <c r="A22" s="1">
        <f t="shared" si="0"/>
        <v>15</v>
      </c>
      <c r="B22" s="2"/>
      <c r="C22" s="2" t="s">
        <v>86</v>
      </c>
      <c r="D22" s="2"/>
      <c r="E22" s="83">
        <f>ROUND(E18* 0.01031,0)</f>
        <v>7476</v>
      </c>
      <c r="F22" s="76"/>
      <c r="G22" s="81" t="s">
        <v>94</v>
      </c>
      <c r="H22" s="3"/>
      <c r="J22" s="1">
        <f t="shared" si="1"/>
        <v>15</v>
      </c>
    </row>
    <row r="23" spans="1:10" x14ac:dyDescent="0.35">
      <c r="A23" s="1">
        <f t="shared" si="0"/>
        <v>16</v>
      </c>
      <c r="B23" s="2"/>
      <c r="C23" s="2"/>
      <c r="D23" s="2"/>
      <c r="E23" s="10"/>
      <c r="F23" s="2"/>
      <c r="G23" s="3"/>
      <c r="H23" s="3"/>
      <c r="J23" s="1">
        <f t="shared" si="1"/>
        <v>16</v>
      </c>
    </row>
    <row r="24" spans="1:10" ht="17.5" x14ac:dyDescent="0.45">
      <c r="A24" s="1">
        <f t="shared" si="0"/>
        <v>17</v>
      </c>
      <c r="B24" s="2"/>
      <c r="C24" s="16" t="s">
        <v>87</v>
      </c>
      <c r="D24" s="2"/>
      <c r="E24" s="92">
        <f>E18+E22</f>
        <v>732598.364580411</v>
      </c>
      <c r="F24" s="76"/>
      <c r="G24" s="30" t="s">
        <v>88</v>
      </c>
      <c r="H24" s="3"/>
      <c r="J24" s="1">
        <f t="shared" si="1"/>
        <v>17</v>
      </c>
    </row>
    <row r="25" spans="1:10" x14ac:dyDescent="0.35">
      <c r="A25" s="1">
        <f t="shared" si="0"/>
        <v>18</v>
      </c>
      <c r="B25" s="2"/>
      <c r="C25" s="2"/>
      <c r="D25" s="2"/>
      <c r="E25" s="10"/>
      <c r="F25" s="2"/>
      <c r="G25" s="3"/>
      <c r="H25" s="3"/>
      <c r="J25" s="1">
        <f t="shared" si="1"/>
        <v>18</v>
      </c>
    </row>
    <row r="26" spans="1:10" x14ac:dyDescent="0.35">
      <c r="A26" s="1">
        <f t="shared" ref="A26:A38" si="2">+A25+1</f>
        <v>19</v>
      </c>
      <c r="B26" s="2"/>
      <c r="C26" s="21" t="s">
        <v>89</v>
      </c>
      <c r="D26" s="2"/>
      <c r="E26" s="10"/>
      <c r="F26" s="2"/>
      <c r="G26" s="3"/>
      <c r="H26" s="3"/>
      <c r="J26" s="1">
        <f t="shared" si="1"/>
        <v>19</v>
      </c>
    </row>
    <row r="27" spans="1:10" x14ac:dyDescent="0.35">
      <c r="A27" s="1">
        <f t="shared" si="2"/>
        <v>20</v>
      </c>
      <c r="B27" s="2"/>
      <c r="C27" s="2"/>
      <c r="D27" s="2"/>
      <c r="E27" s="10"/>
      <c r="F27" s="2"/>
      <c r="G27" s="3"/>
      <c r="H27" s="3"/>
      <c r="J27" s="1">
        <f t="shared" ref="J27:J38" si="3">+J26+1</f>
        <v>20</v>
      </c>
    </row>
    <row r="28" spans="1:10" x14ac:dyDescent="0.35">
      <c r="A28" s="68">
        <f t="shared" si="2"/>
        <v>21</v>
      </c>
      <c r="B28" s="69"/>
      <c r="C28" s="69" t="s">
        <v>48</v>
      </c>
      <c r="D28" s="69"/>
      <c r="E28" s="93">
        <v>72369.581999999995</v>
      </c>
      <c r="F28" s="76"/>
      <c r="G28" s="63" t="s">
        <v>64</v>
      </c>
      <c r="H28" s="71"/>
      <c r="J28" s="68">
        <f t="shared" si="3"/>
        <v>21</v>
      </c>
    </row>
    <row r="29" spans="1:10" x14ac:dyDescent="0.35">
      <c r="A29" s="1">
        <f t="shared" si="2"/>
        <v>22</v>
      </c>
      <c r="B29" s="18"/>
      <c r="C29" s="18"/>
      <c r="D29" s="18"/>
      <c r="E29" s="20"/>
      <c r="F29" s="18"/>
      <c r="G29" s="19"/>
      <c r="H29" s="19"/>
      <c r="J29" s="1">
        <f t="shared" si="3"/>
        <v>22</v>
      </c>
    </row>
    <row r="30" spans="1:10" x14ac:dyDescent="0.35">
      <c r="A30" s="68">
        <f t="shared" si="2"/>
        <v>23</v>
      </c>
      <c r="B30" s="69"/>
      <c r="C30" s="69" t="s">
        <v>71</v>
      </c>
      <c r="D30" s="69"/>
      <c r="E30" s="94">
        <v>3550.3220000000001</v>
      </c>
      <c r="F30" s="76"/>
      <c r="G30" s="63" t="s">
        <v>64</v>
      </c>
      <c r="H30" s="71"/>
      <c r="J30" s="68">
        <f t="shared" si="3"/>
        <v>23</v>
      </c>
    </row>
    <row r="31" spans="1:10" x14ac:dyDescent="0.35">
      <c r="A31" s="1">
        <f t="shared" si="2"/>
        <v>24</v>
      </c>
      <c r="B31" s="18"/>
      <c r="C31" s="18"/>
      <c r="D31" s="18"/>
      <c r="E31" s="20"/>
      <c r="F31" s="18"/>
      <c r="G31" s="19"/>
      <c r="H31" s="19"/>
      <c r="J31" s="1">
        <f t="shared" si="3"/>
        <v>24</v>
      </c>
    </row>
    <row r="32" spans="1:10" x14ac:dyDescent="0.35">
      <c r="A32" s="1">
        <f t="shared" si="2"/>
        <v>25</v>
      </c>
      <c r="B32" s="18"/>
      <c r="C32" s="16" t="s">
        <v>49</v>
      </c>
      <c r="D32" s="18"/>
      <c r="E32" s="95">
        <f>SUM(E28:E30)</f>
        <v>75919.903999999995</v>
      </c>
      <c r="F32" s="76"/>
      <c r="G32" s="64" t="s">
        <v>90</v>
      </c>
      <c r="H32" s="3"/>
      <c r="J32" s="1">
        <f t="shared" si="3"/>
        <v>25</v>
      </c>
    </row>
    <row r="33" spans="1:10" x14ac:dyDescent="0.35">
      <c r="A33" s="1">
        <f t="shared" si="2"/>
        <v>26</v>
      </c>
      <c r="B33" s="2"/>
      <c r="C33" s="2"/>
      <c r="D33" s="2"/>
      <c r="E33" s="20"/>
      <c r="F33" s="2"/>
      <c r="G33" s="3"/>
      <c r="H33" s="3"/>
      <c r="J33" s="1">
        <f t="shared" si="3"/>
        <v>26</v>
      </c>
    </row>
    <row r="34" spans="1:10" x14ac:dyDescent="0.35">
      <c r="A34" s="1">
        <f t="shared" si="2"/>
        <v>27</v>
      </c>
      <c r="B34" s="2"/>
      <c r="C34" s="22" t="s">
        <v>8</v>
      </c>
      <c r="D34" s="10"/>
      <c r="E34" s="83">
        <f>ROUND(E32* 0.01031,0)</f>
        <v>783</v>
      </c>
      <c r="F34" s="76"/>
      <c r="G34" s="81" t="s">
        <v>95</v>
      </c>
      <c r="H34" s="1"/>
      <c r="J34" s="1">
        <f t="shared" si="3"/>
        <v>27</v>
      </c>
    </row>
    <row r="35" spans="1:10" x14ac:dyDescent="0.35">
      <c r="A35" s="1">
        <f t="shared" si="2"/>
        <v>28</v>
      </c>
      <c r="B35" s="2"/>
      <c r="C35" s="22"/>
      <c r="D35" s="10"/>
      <c r="E35" s="24"/>
      <c r="F35" s="17"/>
      <c r="G35" s="1"/>
      <c r="H35" s="1"/>
      <c r="J35" s="1">
        <f t="shared" si="3"/>
        <v>28</v>
      </c>
    </row>
    <row r="36" spans="1:10" ht="17.5" x14ac:dyDescent="0.45">
      <c r="A36" s="1">
        <f t="shared" si="2"/>
        <v>29</v>
      </c>
      <c r="B36" s="2"/>
      <c r="C36" s="10" t="s">
        <v>72</v>
      </c>
      <c r="D36" s="10"/>
      <c r="E36" s="91">
        <f>SUM(E32:E35)</f>
        <v>76702.903999999995</v>
      </c>
      <c r="F36" s="76"/>
      <c r="G36" s="64" t="s">
        <v>91</v>
      </c>
      <c r="H36" s="3"/>
      <c r="J36" s="1">
        <f t="shared" si="3"/>
        <v>29</v>
      </c>
    </row>
    <row r="37" spans="1:10" x14ac:dyDescent="0.35">
      <c r="A37" s="1">
        <f t="shared" si="2"/>
        <v>30</v>
      </c>
      <c r="B37" s="2"/>
      <c r="C37" s="10"/>
      <c r="D37" s="10"/>
      <c r="E37" s="23"/>
      <c r="F37" s="2"/>
      <c r="G37" s="3"/>
      <c r="H37" s="3"/>
      <c r="J37" s="1">
        <f t="shared" si="3"/>
        <v>30</v>
      </c>
    </row>
    <row r="38" spans="1:10" ht="20" thickBot="1" x14ac:dyDescent="0.5">
      <c r="A38" s="1">
        <f t="shared" si="2"/>
        <v>31</v>
      </c>
      <c r="B38" s="2"/>
      <c r="C38" s="73" t="s">
        <v>110</v>
      </c>
      <c r="D38" s="10"/>
      <c r="E38" s="96">
        <f>E24+E36</f>
        <v>809301.26858041098</v>
      </c>
      <c r="F38" s="76"/>
      <c r="G38" s="64" t="s">
        <v>92</v>
      </c>
      <c r="H38" s="3"/>
      <c r="J38" s="1">
        <f t="shared" si="3"/>
        <v>31</v>
      </c>
    </row>
    <row r="39" spans="1:10" ht="16" thickTop="1" x14ac:dyDescent="0.35"/>
    <row r="41" spans="1:10" ht="18.5" x14ac:dyDescent="0.35">
      <c r="B41" s="89">
        <v>1</v>
      </c>
      <c r="C41" s="90" t="s">
        <v>115</v>
      </c>
    </row>
    <row r="42" spans="1:10" x14ac:dyDescent="0.35">
      <c r="C42" s="90" t="s">
        <v>113</v>
      </c>
    </row>
    <row r="43" spans="1:10" x14ac:dyDescent="0.35">
      <c r="C43" s="90" t="s">
        <v>114</v>
      </c>
    </row>
    <row r="44" spans="1:10" ht="18.5" x14ac:dyDescent="0.35">
      <c r="B44" s="89">
        <v>2</v>
      </c>
      <c r="C44" s="90" t="s">
        <v>111</v>
      </c>
    </row>
    <row r="45" spans="1:10" x14ac:dyDescent="0.35">
      <c r="C45" s="90" t="s">
        <v>112</v>
      </c>
    </row>
    <row r="46" spans="1:10" x14ac:dyDescent="0.35">
      <c r="B46" s="76"/>
      <c r="C46" s="77"/>
    </row>
    <row r="48" spans="1:10" x14ac:dyDescent="0.35">
      <c r="A48" s="25"/>
      <c r="B48" s="25"/>
      <c r="C48" s="113" t="s">
        <v>0</v>
      </c>
      <c r="D48" s="114"/>
      <c r="E48" s="114"/>
      <c r="F48" s="114"/>
      <c r="G48" s="114"/>
      <c r="H48" s="114"/>
      <c r="I48" s="114"/>
      <c r="J48" s="25"/>
    </row>
    <row r="49" spans="1:10" ht="18" x14ac:dyDescent="0.45">
      <c r="A49" s="25"/>
      <c r="B49" s="25"/>
      <c r="C49" s="107" t="s">
        <v>103</v>
      </c>
      <c r="D49" s="108"/>
      <c r="E49" s="108"/>
      <c r="F49" s="108"/>
      <c r="G49" s="108"/>
      <c r="H49" s="115"/>
      <c r="I49" s="115"/>
      <c r="J49" s="25"/>
    </row>
    <row r="50" spans="1:10" ht="18" x14ac:dyDescent="0.45">
      <c r="A50" s="25"/>
      <c r="B50" s="25"/>
      <c r="C50" s="113" t="s">
        <v>18</v>
      </c>
      <c r="D50" s="114"/>
      <c r="E50" s="114"/>
      <c r="F50" s="114"/>
      <c r="G50" s="114"/>
      <c r="H50" s="114"/>
      <c r="I50" s="114"/>
      <c r="J50" s="25"/>
    </row>
    <row r="51" spans="1:10" x14ac:dyDescent="0.35">
      <c r="A51" s="25"/>
      <c r="B51" s="25"/>
      <c r="C51" s="113" t="s">
        <v>1</v>
      </c>
      <c r="D51" s="116"/>
      <c r="E51" s="116"/>
      <c r="F51" s="116"/>
      <c r="G51" s="116"/>
      <c r="H51" s="116"/>
      <c r="I51" s="116"/>
      <c r="J51" s="25"/>
    </row>
    <row r="52" spans="1:10" x14ac:dyDescent="0.35">
      <c r="A52" s="25"/>
      <c r="B52" s="25"/>
      <c r="C52" s="117" t="s">
        <v>2</v>
      </c>
      <c r="D52" s="114"/>
      <c r="E52" s="114"/>
      <c r="F52" s="114"/>
      <c r="G52" s="114"/>
      <c r="H52" s="114"/>
      <c r="I52" s="114"/>
      <c r="J52" s="25"/>
    </row>
    <row r="53" spans="1:10" x14ac:dyDescent="0.35">
      <c r="A53" s="25"/>
      <c r="B53" s="25"/>
      <c r="C53" s="26"/>
      <c r="D53" s="27"/>
      <c r="E53" s="28"/>
      <c r="F53" s="29"/>
      <c r="G53" s="29"/>
      <c r="H53" s="30"/>
      <c r="I53" s="31"/>
      <c r="J53" s="25"/>
    </row>
    <row r="54" spans="1:10" x14ac:dyDescent="0.35">
      <c r="A54" s="32" t="s">
        <v>3</v>
      </c>
      <c r="B54" s="32"/>
      <c r="C54" s="26"/>
      <c r="D54" s="27"/>
      <c r="E54" s="28"/>
      <c r="F54" s="29"/>
      <c r="G54" s="29"/>
      <c r="H54" s="30"/>
      <c r="I54" s="31"/>
      <c r="J54" s="32" t="s">
        <v>3</v>
      </c>
    </row>
    <row r="55" spans="1:10" x14ac:dyDescent="0.35">
      <c r="A55" s="33" t="s">
        <v>4</v>
      </c>
      <c r="B55" s="32"/>
      <c r="C55" s="26"/>
      <c r="D55" s="27"/>
      <c r="E55" s="34" t="s">
        <v>19</v>
      </c>
      <c r="F55" s="29"/>
      <c r="G55" s="111" t="s">
        <v>7</v>
      </c>
      <c r="H55" s="112"/>
      <c r="I55" s="112"/>
      <c r="J55" s="33" t="s">
        <v>4</v>
      </c>
    </row>
    <row r="56" spans="1:10" x14ac:dyDescent="0.35">
      <c r="A56" s="32"/>
      <c r="B56" s="32"/>
      <c r="C56" s="21"/>
      <c r="D56" s="27"/>
      <c r="E56" s="35"/>
      <c r="F56" s="29"/>
      <c r="G56" s="36"/>
      <c r="H56" s="30"/>
      <c r="I56" s="25"/>
      <c r="J56" s="32"/>
    </row>
    <row r="57" spans="1:10" ht="18" x14ac:dyDescent="0.45">
      <c r="A57" s="37">
        <v>1</v>
      </c>
      <c r="B57" s="37"/>
      <c r="C57" s="52" t="s">
        <v>69</v>
      </c>
      <c r="D57" s="38"/>
      <c r="E57" s="43" t="s">
        <v>20</v>
      </c>
      <c r="F57" s="31"/>
      <c r="G57" s="31" t="s">
        <v>21</v>
      </c>
      <c r="H57" s="31" t="s">
        <v>22</v>
      </c>
      <c r="I57" s="25"/>
      <c r="J57" s="37">
        <v>1</v>
      </c>
    </row>
    <row r="58" spans="1:10" x14ac:dyDescent="0.35">
      <c r="A58" s="37">
        <f>A57+1</f>
        <v>2</v>
      </c>
      <c r="B58" s="37"/>
      <c r="C58" s="39"/>
      <c r="D58" s="29"/>
      <c r="E58" s="45" t="s">
        <v>19</v>
      </c>
      <c r="F58" s="29"/>
      <c r="G58" s="45" t="s">
        <v>24</v>
      </c>
      <c r="H58" s="45" t="s">
        <v>25</v>
      </c>
      <c r="I58" s="25"/>
      <c r="J58" s="37">
        <f>J57+1</f>
        <v>2</v>
      </c>
    </row>
    <row r="59" spans="1:10" ht="17.5" x14ac:dyDescent="0.45">
      <c r="A59" s="37">
        <f t="shared" ref="A59:A82" si="4">A58+1</f>
        <v>3</v>
      </c>
      <c r="B59" s="37"/>
      <c r="C59" s="29" t="s">
        <v>60</v>
      </c>
      <c r="D59" s="38"/>
      <c r="E59" s="91">
        <f>G59+H59</f>
        <v>732598</v>
      </c>
      <c r="F59" s="98"/>
      <c r="G59" s="99">
        <v>460175</v>
      </c>
      <c r="H59" s="100">
        <v>272423</v>
      </c>
      <c r="I59" s="30" t="s">
        <v>70</v>
      </c>
      <c r="J59" s="37">
        <f t="shared" ref="J59:J72" si="5">J58+1</f>
        <v>3</v>
      </c>
    </row>
    <row r="60" spans="1:10" x14ac:dyDescent="0.35">
      <c r="A60" s="37">
        <f t="shared" si="4"/>
        <v>4</v>
      </c>
      <c r="B60" s="37"/>
      <c r="C60" s="29"/>
      <c r="D60" s="38"/>
      <c r="E60" s="23"/>
      <c r="F60" s="42"/>
      <c r="G60" s="85"/>
      <c r="H60" s="85"/>
      <c r="I60" s="25"/>
      <c r="J60" s="37">
        <f t="shared" si="5"/>
        <v>4</v>
      </c>
    </row>
    <row r="61" spans="1:10" x14ac:dyDescent="0.35">
      <c r="A61" s="37">
        <f t="shared" si="4"/>
        <v>5</v>
      </c>
      <c r="B61" s="37"/>
      <c r="C61" s="21" t="s">
        <v>14</v>
      </c>
      <c r="D61" s="38"/>
      <c r="E61" s="23"/>
      <c r="F61" s="42"/>
      <c r="G61" s="85"/>
      <c r="H61" s="85"/>
      <c r="I61" s="25"/>
      <c r="J61" s="37">
        <f t="shared" si="5"/>
        <v>5</v>
      </c>
    </row>
    <row r="62" spans="1:10" x14ac:dyDescent="0.35">
      <c r="A62" s="37">
        <f t="shared" si="4"/>
        <v>6</v>
      </c>
      <c r="B62" s="37"/>
      <c r="C62" s="29"/>
      <c r="D62" s="38"/>
      <c r="E62" s="23"/>
      <c r="F62" s="42"/>
      <c r="G62" s="85"/>
      <c r="H62" s="85"/>
      <c r="I62" s="25"/>
      <c r="J62" s="37">
        <f t="shared" si="5"/>
        <v>6</v>
      </c>
    </row>
    <row r="63" spans="1:10" x14ac:dyDescent="0.35">
      <c r="A63" s="37">
        <f t="shared" si="4"/>
        <v>7</v>
      </c>
      <c r="B63" s="37"/>
      <c r="C63" s="18" t="s">
        <v>48</v>
      </c>
      <c r="D63" s="18"/>
      <c r="E63" s="95">
        <f>E28</f>
        <v>72369.581999999995</v>
      </c>
      <c r="F63" s="84"/>
      <c r="G63" s="86" t="s">
        <v>64</v>
      </c>
      <c r="H63" s="85"/>
      <c r="I63" s="25"/>
      <c r="J63" s="37">
        <f t="shared" si="5"/>
        <v>7</v>
      </c>
    </row>
    <row r="64" spans="1:10" x14ac:dyDescent="0.35">
      <c r="A64" s="37">
        <f t="shared" si="4"/>
        <v>8</v>
      </c>
      <c r="B64" s="37"/>
      <c r="C64" s="18"/>
      <c r="D64" s="18"/>
      <c r="E64" s="20"/>
      <c r="F64" s="7"/>
      <c r="G64" s="4"/>
      <c r="H64" s="85"/>
      <c r="I64" s="25"/>
      <c r="J64" s="37">
        <f t="shared" si="5"/>
        <v>8</v>
      </c>
    </row>
    <row r="65" spans="1:10" x14ac:dyDescent="0.35">
      <c r="A65" s="37">
        <f t="shared" si="4"/>
        <v>9</v>
      </c>
      <c r="B65" s="37"/>
      <c r="C65" s="18" t="s">
        <v>61</v>
      </c>
      <c r="D65" s="18"/>
      <c r="E65" s="101">
        <f>E30</f>
        <v>3550.3220000000001</v>
      </c>
      <c r="F65" s="84"/>
      <c r="G65" s="86" t="s">
        <v>64</v>
      </c>
      <c r="H65" s="85"/>
      <c r="I65" s="25"/>
      <c r="J65" s="37">
        <f t="shared" si="5"/>
        <v>9</v>
      </c>
    </row>
    <row r="66" spans="1:10" x14ac:dyDescent="0.35">
      <c r="A66" s="37">
        <f t="shared" si="4"/>
        <v>10</v>
      </c>
      <c r="B66" s="37"/>
      <c r="C66" s="18"/>
      <c r="D66" s="18"/>
      <c r="E66" s="20"/>
      <c r="F66" s="7"/>
      <c r="G66" s="4"/>
      <c r="H66" s="85"/>
      <c r="I66" s="25"/>
      <c r="J66" s="37">
        <f t="shared" si="5"/>
        <v>10</v>
      </c>
    </row>
    <row r="67" spans="1:10" x14ac:dyDescent="0.35">
      <c r="A67" s="37">
        <f t="shared" si="4"/>
        <v>11</v>
      </c>
      <c r="B67" s="37"/>
      <c r="C67" s="16" t="s">
        <v>49</v>
      </c>
      <c r="D67" s="18"/>
      <c r="E67" s="102">
        <f>SUM(E63:E65)</f>
        <v>75919.903999999995</v>
      </c>
      <c r="F67" s="84"/>
      <c r="G67" s="81" t="s">
        <v>16</v>
      </c>
      <c r="H67" s="85"/>
      <c r="I67" s="25"/>
      <c r="J67" s="37">
        <f t="shared" si="5"/>
        <v>11</v>
      </c>
    </row>
    <row r="68" spans="1:10" x14ac:dyDescent="0.35">
      <c r="A68" s="37">
        <f t="shared" si="4"/>
        <v>12</v>
      </c>
      <c r="B68" s="37"/>
      <c r="C68" s="26"/>
      <c r="D68" s="27"/>
      <c r="E68" s="28"/>
      <c r="F68" s="42"/>
      <c r="G68" s="42"/>
      <c r="H68" s="85"/>
      <c r="I68" s="31"/>
      <c r="J68" s="37">
        <f t="shared" si="5"/>
        <v>12</v>
      </c>
    </row>
    <row r="69" spans="1:10" ht="18.5" x14ac:dyDescent="0.35">
      <c r="A69" s="37">
        <f t="shared" si="4"/>
        <v>13</v>
      </c>
      <c r="B69" s="37"/>
      <c r="C69" s="41" t="s">
        <v>50</v>
      </c>
      <c r="D69" s="42"/>
      <c r="E69" s="87" t="s">
        <v>20</v>
      </c>
      <c r="F69" s="37"/>
      <c r="G69" s="37" t="s">
        <v>21</v>
      </c>
      <c r="H69" s="37" t="s">
        <v>22</v>
      </c>
      <c r="I69" s="31"/>
      <c r="J69" s="37">
        <f t="shared" si="5"/>
        <v>13</v>
      </c>
    </row>
    <row r="70" spans="1:10" x14ac:dyDescent="0.35">
      <c r="A70" s="37">
        <f t="shared" si="4"/>
        <v>14</v>
      </c>
      <c r="B70" s="37"/>
      <c r="C70" s="44" t="s">
        <v>23</v>
      </c>
      <c r="D70" s="29"/>
      <c r="E70" s="33" t="s">
        <v>19</v>
      </c>
      <c r="F70" s="37"/>
      <c r="G70" s="33" t="s">
        <v>24</v>
      </c>
      <c r="H70" s="33" t="s">
        <v>25</v>
      </c>
      <c r="I70" s="45" t="s">
        <v>7</v>
      </c>
      <c r="J70" s="37">
        <f t="shared" si="5"/>
        <v>14</v>
      </c>
    </row>
    <row r="71" spans="1:10" x14ac:dyDescent="0.35">
      <c r="A71" s="37">
        <f t="shared" si="4"/>
        <v>15</v>
      </c>
      <c r="B71" s="37"/>
      <c r="C71" s="46" t="s">
        <v>26</v>
      </c>
      <c r="D71" s="29"/>
      <c r="E71" s="42"/>
      <c r="F71" s="42"/>
      <c r="G71" s="42"/>
      <c r="H71" s="42"/>
      <c r="I71" s="37"/>
      <c r="J71" s="37">
        <f t="shared" si="5"/>
        <v>15</v>
      </c>
    </row>
    <row r="72" spans="1:10" ht="18.5" x14ac:dyDescent="0.35">
      <c r="A72" s="37">
        <f t="shared" si="4"/>
        <v>16</v>
      </c>
      <c r="B72" s="37"/>
      <c r="C72" s="42" t="s">
        <v>27</v>
      </c>
      <c r="D72" s="29"/>
      <c r="E72" s="47">
        <f>+G72+H72</f>
        <v>3679149</v>
      </c>
      <c r="F72" s="48"/>
      <c r="G72" s="47">
        <f>G97</f>
        <v>2518368</v>
      </c>
      <c r="H72" s="47">
        <f>H97</f>
        <v>1160781</v>
      </c>
      <c r="I72" s="37" t="s">
        <v>28</v>
      </c>
      <c r="J72" s="37">
        <f t="shared" si="5"/>
        <v>16</v>
      </c>
    </row>
    <row r="73" spans="1:10" ht="18.5" x14ac:dyDescent="0.35">
      <c r="A73" s="37">
        <f t="shared" si="4"/>
        <v>17</v>
      </c>
      <c r="B73" s="37"/>
      <c r="C73" s="42" t="s">
        <v>29</v>
      </c>
      <c r="D73" s="29"/>
      <c r="E73" s="49">
        <f>G73+H73</f>
        <v>1</v>
      </c>
      <c r="F73" s="50"/>
      <c r="G73" s="49">
        <f>G72/E72</f>
        <v>0.68449742046326478</v>
      </c>
      <c r="H73" s="49">
        <f>H72/E72</f>
        <v>0.31550257953673527</v>
      </c>
      <c r="I73" s="31" t="s">
        <v>53</v>
      </c>
      <c r="J73" s="37">
        <f t="shared" ref="J73:J82" si="6">+J72+1</f>
        <v>17</v>
      </c>
    </row>
    <row r="74" spans="1:10" x14ac:dyDescent="0.35">
      <c r="A74" s="37">
        <f t="shared" si="4"/>
        <v>18</v>
      </c>
      <c r="B74" s="37"/>
      <c r="C74" s="42" t="s">
        <v>30</v>
      </c>
      <c r="D74" s="29"/>
      <c r="E74" s="103">
        <f>E67</f>
        <v>75919.903999999995</v>
      </c>
      <c r="F74" s="98"/>
      <c r="G74" s="103">
        <f>ROUND(G73*E74,0)</f>
        <v>51967</v>
      </c>
      <c r="H74" s="103">
        <f>ROUND(H73*E74,0)</f>
        <v>23953</v>
      </c>
      <c r="I74" s="31" t="s">
        <v>54</v>
      </c>
      <c r="J74" s="37">
        <f t="shared" si="6"/>
        <v>18</v>
      </c>
    </row>
    <row r="75" spans="1:10" x14ac:dyDescent="0.35">
      <c r="A75" s="37">
        <f t="shared" si="4"/>
        <v>19</v>
      </c>
      <c r="B75" s="37"/>
      <c r="C75" s="42"/>
      <c r="D75" s="29"/>
      <c r="E75" s="51"/>
      <c r="F75" s="40"/>
      <c r="G75" s="42"/>
      <c r="H75" s="42"/>
      <c r="I75" s="31"/>
      <c r="J75" s="37">
        <f t="shared" si="6"/>
        <v>19</v>
      </c>
    </row>
    <row r="76" spans="1:10" x14ac:dyDescent="0.35">
      <c r="A76" s="37">
        <f t="shared" si="4"/>
        <v>20</v>
      </c>
      <c r="B76" s="37"/>
      <c r="C76" s="52" t="s">
        <v>51</v>
      </c>
      <c r="D76" s="29"/>
      <c r="E76" s="42"/>
      <c r="F76" s="42"/>
      <c r="G76" s="42"/>
      <c r="H76" s="42"/>
      <c r="I76" s="31"/>
      <c r="J76" s="37">
        <f t="shared" si="6"/>
        <v>20</v>
      </c>
    </row>
    <row r="77" spans="1:10" x14ac:dyDescent="0.35">
      <c r="A77" s="37">
        <f t="shared" si="4"/>
        <v>21</v>
      </c>
      <c r="B77" s="37"/>
      <c r="C77" s="52" t="s">
        <v>31</v>
      </c>
      <c r="D77" s="29"/>
      <c r="E77" s="42"/>
      <c r="F77" s="42"/>
      <c r="G77" s="42"/>
      <c r="H77" s="42"/>
      <c r="I77" s="31"/>
      <c r="J77" s="37">
        <f t="shared" si="6"/>
        <v>21</v>
      </c>
    </row>
    <row r="78" spans="1:10" ht="17.5" x14ac:dyDescent="0.45">
      <c r="A78" s="37">
        <f t="shared" si="4"/>
        <v>22</v>
      </c>
      <c r="B78" s="37"/>
      <c r="C78" s="29" t="s">
        <v>32</v>
      </c>
      <c r="D78" s="29"/>
      <c r="E78" s="104">
        <f>+E74</f>
        <v>75919.903999999995</v>
      </c>
      <c r="F78" s="98"/>
      <c r="G78" s="104">
        <f>+G74</f>
        <v>51967</v>
      </c>
      <c r="H78" s="104">
        <f>+H74</f>
        <v>23953</v>
      </c>
      <c r="I78" s="31" t="s">
        <v>55</v>
      </c>
      <c r="J78" s="37">
        <f t="shared" si="6"/>
        <v>22</v>
      </c>
    </row>
    <row r="79" spans="1:10" ht="18.5" x14ac:dyDescent="0.35">
      <c r="A79" s="37">
        <f t="shared" si="4"/>
        <v>23</v>
      </c>
      <c r="B79" s="37"/>
      <c r="C79" s="42" t="s">
        <v>105</v>
      </c>
      <c r="D79" s="42"/>
      <c r="E79" s="105">
        <f>ROUND(E78*0.01031,0)</f>
        <v>783</v>
      </c>
      <c r="F79" s="98"/>
      <c r="G79" s="105">
        <f>ROUND(G78*0.01031,0)</f>
        <v>536</v>
      </c>
      <c r="H79" s="105">
        <f>ROUND(H78*0.01031,0)</f>
        <v>247</v>
      </c>
      <c r="I79" s="1" t="s">
        <v>104</v>
      </c>
      <c r="J79" s="37">
        <f t="shared" si="6"/>
        <v>23</v>
      </c>
    </row>
    <row r="80" spans="1:10" ht="17.5" x14ac:dyDescent="0.45">
      <c r="A80" s="37">
        <f t="shared" si="4"/>
        <v>24</v>
      </c>
      <c r="B80" s="37"/>
      <c r="C80" s="42" t="s">
        <v>33</v>
      </c>
      <c r="D80" s="29"/>
      <c r="E80" s="103">
        <f>E78+E79</f>
        <v>76702.903999999995</v>
      </c>
      <c r="F80" s="98"/>
      <c r="G80" s="103">
        <f>G78+G79</f>
        <v>52503</v>
      </c>
      <c r="H80" s="103">
        <f>H78+H79</f>
        <v>24200</v>
      </c>
      <c r="I80" s="31" t="s">
        <v>56</v>
      </c>
      <c r="J80" s="37">
        <f t="shared" si="6"/>
        <v>24</v>
      </c>
    </row>
    <row r="81" spans="1:10" x14ac:dyDescent="0.35">
      <c r="A81" s="37">
        <f t="shared" si="4"/>
        <v>25</v>
      </c>
      <c r="B81" s="37"/>
      <c r="C81" s="42"/>
      <c r="D81" s="29"/>
      <c r="E81" s="47"/>
      <c r="F81" s="47"/>
      <c r="G81" s="47"/>
      <c r="H81" s="47"/>
      <c r="I81" s="31"/>
      <c r="J81" s="37">
        <f t="shared" si="6"/>
        <v>25</v>
      </c>
    </row>
    <row r="82" spans="1:10" ht="20" thickBot="1" x14ac:dyDescent="0.5">
      <c r="A82" s="37">
        <f t="shared" si="4"/>
        <v>26</v>
      </c>
      <c r="B82" s="37"/>
      <c r="C82" s="52" t="s">
        <v>52</v>
      </c>
      <c r="D82" s="29"/>
      <c r="E82" s="106">
        <f>E59+E80</f>
        <v>809300.90399999998</v>
      </c>
      <c r="F82" s="98"/>
      <c r="G82" s="106">
        <f>G59+G80</f>
        <v>512678</v>
      </c>
      <c r="H82" s="106">
        <f>H59+H80</f>
        <v>296623</v>
      </c>
      <c r="I82" s="53" t="s">
        <v>59</v>
      </c>
      <c r="J82" s="37">
        <f t="shared" si="6"/>
        <v>26</v>
      </c>
    </row>
    <row r="83" spans="1:10" ht="16" thickTop="1" x14ac:dyDescent="0.35">
      <c r="A83" s="37"/>
      <c r="B83" s="37"/>
      <c r="C83" s="52"/>
      <c r="D83" s="29"/>
      <c r="E83" s="54"/>
      <c r="F83" s="17"/>
      <c r="G83" s="54"/>
      <c r="H83" s="54"/>
      <c r="I83" s="53"/>
    </row>
    <row r="84" spans="1:10" x14ac:dyDescent="0.35">
      <c r="A84" s="37"/>
      <c r="B84" s="37"/>
      <c r="C84" s="29"/>
      <c r="D84" s="29"/>
      <c r="E84" s="55"/>
      <c r="F84" s="56"/>
      <c r="G84" s="55"/>
      <c r="H84" s="55"/>
      <c r="I84" s="53"/>
    </row>
    <row r="85" spans="1:10" ht="18.5" x14ac:dyDescent="0.35">
      <c r="A85" s="25"/>
      <c r="B85" s="57" t="s">
        <v>34</v>
      </c>
      <c r="C85" s="29" t="s">
        <v>35</v>
      </c>
      <c r="D85" s="29"/>
      <c r="E85" s="29"/>
      <c r="F85" s="29"/>
      <c r="G85" s="29"/>
      <c r="H85" s="29"/>
      <c r="I85" s="31"/>
    </row>
    <row r="86" spans="1:10" x14ac:dyDescent="0.35">
      <c r="A86" s="25"/>
      <c r="B86" s="29"/>
      <c r="C86" s="29" t="s">
        <v>36</v>
      </c>
      <c r="D86" s="29"/>
      <c r="E86" s="29"/>
      <c r="F86" s="29"/>
      <c r="G86" s="29"/>
      <c r="H86" s="29"/>
      <c r="I86" s="31"/>
    </row>
    <row r="87" spans="1:10" x14ac:dyDescent="0.35">
      <c r="A87" s="25"/>
      <c r="B87" s="29"/>
      <c r="C87" s="29" t="s">
        <v>37</v>
      </c>
      <c r="D87" s="29"/>
      <c r="E87" s="29"/>
      <c r="F87" s="29"/>
      <c r="G87" s="29"/>
      <c r="H87" s="29"/>
      <c r="I87" s="31"/>
    </row>
    <row r="88" spans="1:10" x14ac:dyDescent="0.35">
      <c r="A88" s="25"/>
      <c r="B88" s="29"/>
      <c r="C88" s="29" t="s">
        <v>38</v>
      </c>
      <c r="D88" s="29"/>
      <c r="E88" s="29"/>
      <c r="F88" s="29"/>
      <c r="G88" s="29"/>
      <c r="H88" s="29"/>
      <c r="I88" s="31"/>
    </row>
    <row r="89" spans="1:10" ht="18.5" x14ac:dyDescent="0.35">
      <c r="A89" s="25"/>
      <c r="B89" s="57">
        <v>2</v>
      </c>
      <c r="C89" s="29" t="s">
        <v>57</v>
      </c>
      <c r="D89" s="29"/>
      <c r="E89" s="29"/>
      <c r="F89" s="29"/>
      <c r="G89" s="29"/>
      <c r="H89" s="29"/>
      <c r="I89" s="31"/>
    </row>
    <row r="90" spans="1:10" ht="18.5" x14ac:dyDescent="0.35">
      <c r="A90" s="25"/>
      <c r="B90" s="57">
        <v>3</v>
      </c>
      <c r="C90" s="29" t="s">
        <v>39</v>
      </c>
      <c r="D90" s="29"/>
      <c r="E90" s="29"/>
      <c r="F90" s="29"/>
      <c r="G90" s="29"/>
      <c r="H90" s="29"/>
      <c r="I90" s="31"/>
    </row>
    <row r="91" spans="1:10" ht="18.5" x14ac:dyDescent="0.35">
      <c r="A91" s="25"/>
      <c r="B91" s="57">
        <v>4</v>
      </c>
      <c r="C91" s="42" t="s">
        <v>40</v>
      </c>
      <c r="D91" s="29"/>
      <c r="E91" s="29"/>
      <c r="F91" s="29"/>
      <c r="G91" s="29"/>
      <c r="H91" s="29"/>
      <c r="I91" s="29"/>
    </row>
    <row r="92" spans="1:10" ht="18.5" x14ac:dyDescent="0.35">
      <c r="A92" s="25"/>
      <c r="B92" s="57">
        <v>5</v>
      </c>
      <c r="C92" s="42" t="s">
        <v>63</v>
      </c>
      <c r="D92" s="29"/>
      <c r="E92" s="29"/>
      <c r="F92" s="29"/>
      <c r="G92" s="29"/>
      <c r="H92" s="29"/>
      <c r="I92" s="29"/>
    </row>
    <row r="93" spans="1:10" ht="18.5" x14ac:dyDescent="0.35">
      <c r="A93" s="25"/>
      <c r="B93" s="57"/>
      <c r="C93" s="65" t="s">
        <v>62</v>
      </c>
      <c r="D93" s="29"/>
      <c r="E93" s="29"/>
      <c r="F93" s="29"/>
      <c r="G93" s="29"/>
      <c r="H93" s="29"/>
      <c r="I93" s="29"/>
    </row>
    <row r="94" spans="1:10" ht="18.5" x14ac:dyDescent="0.35">
      <c r="A94" s="29"/>
      <c r="B94" s="57">
        <v>6</v>
      </c>
      <c r="C94" s="58" t="s">
        <v>41</v>
      </c>
      <c r="D94" s="31" t="s">
        <v>42</v>
      </c>
      <c r="E94" s="59" t="s">
        <v>19</v>
      </c>
      <c r="F94" s="25"/>
      <c r="G94" s="59" t="s">
        <v>43</v>
      </c>
      <c r="H94" s="59" t="s">
        <v>44</v>
      </c>
      <c r="I94" s="31" t="s">
        <v>45</v>
      </c>
    </row>
    <row r="95" spans="1:10" x14ac:dyDescent="0.35">
      <c r="A95" s="29"/>
      <c r="B95" s="25"/>
      <c r="C95" s="29" t="s">
        <v>46</v>
      </c>
      <c r="D95" s="31">
        <v>1</v>
      </c>
      <c r="E95" s="60">
        <f>G95+H95</f>
        <v>3679149</v>
      </c>
      <c r="F95" s="25"/>
      <c r="G95" s="60">
        <v>2518368</v>
      </c>
      <c r="H95" s="60">
        <v>1160781</v>
      </c>
      <c r="I95" s="31" t="s">
        <v>58</v>
      </c>
    </row>
    <row r="96" spans="1:10" x14ac:dyDescent="0.35">
      <c r="A96" s="29"/>
      <c r="B96" s="25"/>
      <c r="C96" s="29" t="s">
        <v>47</v>
      </c>
      <c r="D96" s="31">
        <v>2</v>
      </c>
      <c r="E96" s="61">
        <f>G96+H96</f>
        <v>0</v>
      </c>
      <c r="F96" s="25"/>
      <c r="G96" s="61"/>
      <c r="H96" s="61"/>
      <c r="I96" s="29"/>
    </row>
    <row r="97" spans="1:9" ht="16" thickBot="1" x14ac:dyDescent="0.4">
      <c r="A97" s="29"/>
      <c r="B97" s="29"/>
      <c r="C97" s="2" t="s">
        <v>19</v>
      </c>
      <c r="D97" s="31">
        <v>3</v>
      </c>
      <c r="E97" s="62">
        <f>G97+H97</f>
        <v>3679149</v>
      </c>
      <c r="F97" s="25"/>
      <c r="G97" s="62">
        <f>SUM(G95:G96)</f>
        <v>2518368</v>
      </c>
      <c r="H97" s="62">
        <f>SUM(H95:H96)</f>
        <v>1160781</v>
      </c>
      <c r="I97" s="29"/>
    </row>
    <row r="98" spans="1:9" ht="16" thickTop="1" x14ac:dyDescent="0.35"/>
    <row r="99" spans="1:9" x14ac:dyDescent="0.35">
      <c r="B99" s="76"/>
      <c r="C99" s="77"/>
    </row>
  </sheetData>
  <mergeCells count="16">
    <mergeCell ref="G18:I18"/>
    <mergeCell ref="C1:I1"/>
    <mergeCell ref="C2:I2"/>
    <mergeCell ref="C3:I3"/>
    <mergeCell ref="C4:I4"/>
    <mergeCell ref="G7:I7"/>
    <mergeCell ref="G10:I10"/>
    <mergeCell ref="G12:I12"/>
    <mergeCell ref="G14:I14"/>
    <mergeCell ref="G16:I16"/>
    <mergeCell ref="G55:I55"/>
    <mergeCell ref="C48:I48"/>
    <mergeCell ref="C49:I49"/>
    <mergeCell ref="C50:I50"/>
    <mergeCell ref="C51:I51"/>
    <mergeCell ref="C52:I52"/>
  </mergeCells>
  <printOptions horizontalCentered="1"/>
  <pageMargins left="0.35" right="0.35" top="0.5" bottom="0.5" header="0.25" footer="0.25"/>
  <pageSetup scale="60" fitToWidth="2" fitToHeight="2" orientation="portrait" r:id="rId1"/>
  <headerFooter>
    <oddFooter>&amp;L&amp;"Times New Roman,Regular"&amp;12&amp;F&amp;A&amp;C&amp;"Times New Roman,Regular"&amp;12Page &amp;P of &amp;N&amp;R&amp;"Times New Roman,Regular"&amp;12&amp;D</oddFooter>
  </headerFooter>
  <rowBreaks count="1" manualBreakCount="1"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BK-1</vt:lpstr>
      <vt:lpstr>BK-2</vt:lpstr>
      <vt:lpstr>'BK-1'!Print_Area</vt:lpstr>
      <vt:lpstr>'BK-2'!Print_Area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LTanedo</dc:creator>
  <cp:lastModifiedBy>LTanedo</cp:lastModifiedBy>
  <cp:lastPrinted>2014-11-17T16:06:44Z</cp:lastPrinted>
  <dcterms:created xsi:type="dcterms:W3CDTF">2014-06-12T15:38:40Z</dcterms:created>
  <dcterms:modified xsi:type="dcterms:W3CDTF">2014-11-17T16:06:50Z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Addtl Revenues TO4 C2 with TO3 Final TU - For Dec 1, 2014.xlsx</vt:lpwstr>
  </property>
</Properties>
</file>