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9465" windowHeight="6120"/>
  </bookViews>
  <sheets>
    <sheet name="MISER DATA 10.8.09" sheetId="1" r:id="rId1"/>
    <sheet name="BLD WGT" sheetId="2" r:id="rId2"/>
    <sheet name="HVC WGT" sheetId="3" r:id="rId3"/>
    <sheet name="INTERPOLATION" sheetId="4" r:id="rId4"/>
    <sheet name="Interpolation Graphs" sheetId="6" r:id="rId5"/>
    <sheet name="WORK PAPER VALUES (ISR)" sheetId="7" r:id="rId6"/>
  </sheets>
  <definedNames>
    <definedName name="_xlnm._FilterDatabase" localSheetId="3" hidden="1">INTERPOLATION!$A$11:$M$108</definedName>
    <definedName name="kWhHEAT">'HVC WGT'!$G$4</definedName>
    <definedName name="kWhIE">'HVC WGT'!$G$2</definedName>
    <definedName name="kWhNO">'HVC WGT'!$G$3</definedName>
    <definedName name="kWIE">'HVC WGT'!$C$2</definedName>
    <definedName name="kWNO">'HVC WGT'!$C$3</definedName>
    <definedName name="kWWB">'HVC WGT'!$C$2</definedName>
    <definedName name="MBHWT">'BLD WGT'!$C$5</definedName>
    <definedName name="PreISR_CFL">INTERPOLATION!$C$12:$J$108</definedName>
    <definedName name="Res_ISR">'WORK PAPER VALUES (ISR)'!$C$1</definedName>
    <definedName name="SFWT">'BLD WGT'!$C$4</definedName>
    <definedName name="THERM">'HVC WGT'!$K$2</definedName>
  </definedNames>
  <calcPr calcId="125725"/>
</workbook>
</file>

<file path=xl/calcChain.xml><?xml version="1.0" encoding="utf-8"?>
<calcChain xmlns="http://schemas.openxmlformats.org/spreadsheetml/2006/main">
  <c r="E8" i="4"/>
  <c r="H8"/>
  <c r="H7"/>
  <c r="G106" s="1"/>
  <c r="F8"/>
  <c r="F7"/>
  <c r="F108" s="1"/>
  <c r="E7"/>
  <c r="E108" s="1"/>
  <c r="F80" i="7"/>
  <c r="I80" s="1"/>
  <c r="D80"/>
  <c r="G80" s="1"/>
  <c r="F79"/>
  <c r="I79" s="1"/>
  <c r="D79"/>
  <c r="G79" s="1"/>
  <c r="F78"/>
  <c r="I78" s="1"/>
  <c r="D78"/>
  <c r="G78" s="1"/>
  <c r="F77"/>
  <c r="I77" s="1"/>
  <c r="D77"/>
  <c r="G77" s="1"/>
  <c r="F60"/>
  <c r="I60" s="1"/>
  <c r="D60"/>
  <c r="G60" s="1"/>
  <c r="F59"/>
  <c r="I59" s="1"/>
  <c r="D59"/>
  <c r="G59" s="1"/>
  <c r="B108" i="4"/>
  <c r="I108"/>
  <c r="B107"/>
  <c r="B106"/>
  <c r="I106"/>
  <c r="B105"/>
  <c r="B104"/>
  <c r="I104"/>
  <c r="B103"/>
  <c r="B102"/>
  <c r="I102"/>
  <c r="B101"/>
  <c r="B100"/>
  <c r="I100"/>
  <c r="B99"/>
  <c r="B98"/>
  <c r="I98"/>
  <c r="B97"/>
  <c r="B96"/>
  <c r="I96"/>
  <c r="B95"/>
  <c r="B94"/>
  <c r="I94"/>
  <c r="B93"/>
  <c r="B92"/>
  <c r="I92"/>
  <c r="B91"/>
  <c r="B90"/>
  <c r="I90"/>
  <c r="B89"/>
  <c r="B88"/>
  <c r="I88"/>
  <c r="B87"/>
  <c r="B86"/>
  <c r="I86"/>
  <c r="B85"/>
  <c r="B84"/>
  <c r="I84"/>
  <c r="B83"/>
  <c r="B82"/>
  <c r="I82"/>
  <c r="B81"/>
  <c r="B80"/>
  <c r="I80"/>
  <c r="B79"/>
  <c r="B78"/>
  <c r="I78"/>
  <c r="B77"/>
  <c r="B76"/>
  <c r="I76"/>
  <c r="B75"/>
  <c r="B74"/>
  <c r="I74"/>
  <c r="B73"/>
  <c r="B72"/>
  <c r="I72"/>
  <c r="E80" i="7"/>
  <c r="H80" s="1"/>
  <c r="B71" i="4"/>
  <c r="B70"/>
  <c r="I70"/>
  <c r="B69"/>
  <c r="I69"/>
  <c r="B68"/>
  <c r="I68"/>
  <c r="B67"/>
  <c r="I67"/>
  <c r="B66"/>
  <c r="I66"/>
  <c r="B65"/>
  <c r="I65"/>
  <c r="B64"/>
  <c r="I64"/>
  <c r="B63"/>
  <c r="I63"/>
  <c r="B62"/>
  <c r="I62"/>
  <c r="B61"/>
  <c r="I61"/>
  <c r="B60"/>
  <c r="I60"/>
  <c r="B59"/>
  <c r="I59"/>
  <c r="B58"/>
  <c r="I58"/>
  <c r="B57"/>
  <c r="I57"/>
  <c r="B56"/>
  <c r="I56"/>
  <c r="B55"/>
  <c r="I55"/>
  <c r="B54"/>
  <c r="I54"/>
  <c r="B53"/>
  <c r="I53"/>
  <c r="B52"/>
  <c r="I52"/>
  <c r="B51"/>
  <c r="I51"/>
  <c r="B50"/>
  <c r="I50"/>
  <c r="B49"/>
  <c r="I49"/>
  <c r="B48"/>
  <c r="I48"/>
  <c r="B47"/>
  <c r="I47"/>
  <c r="B46"/>
  <c r="I46"/>
  <c r="B45"/>
  <c r="I45"/>
  <c r="B44"/>
  <c r="I44"/>
  <c r="B43"/>
  <c r="I43"/>
  <c r="B42"/>
  <c r="I42"/>
  <c r="B41"/>
  <c r="I41"/>
  <c r="B40"/>
  <c r="I40"/>
  <c r="B39"/>
  <c r="I39"/>
  <c r="B38"/>
  <c r="I38"/>
  <c r="B37"/>
  <c r="I37"/>
  <c r="B36"/>
  <c r="I36"/>
  <c r="B35"/>
  <c r="I35"/>
  <c r="B34"/>
  <c r="I34"/>
  <c r="B33"/>
  <c r="I33"/>
  <c r="E79" i="7"/>
  <c r="H79"/>
  <c r="B32" i="4"/>
  <c r="I32"/>
  <c r="B31"/>
  <c r="I31"/>
  <c r="B30"/>
  <c r="I30"/>
  <c r="B29"/>
  <c r="I29"/>
  <c r="B28"/>
  <c r="I28"/>
  <c r="B27"/>
  <c r="I27"/>
  <c r="B26"/>
  <c r="I26"/>
  <c r="B25"/>
  <c r="I25"/>
  <c r="E77" i="7"/>
  <c r="H77"/>
  <c r="B24" i="4"/>
  <c r="I24"/>
  <c r="B23"/>
  <c r="I23"/>
  <c r="B22"/>
  <c r="I22"/>
  <c r="B21"/>
  <c r="I21"/>
  <c r="B20"/>
  <c r="I20"/>
  <c r="B19"/>
  <c r="I19"/>
  <c r="B18"/>
  <c r="I18"/>
  <c r="B17"/>
  <c r="I17"/>
  <c r="B16"/>
  <c r="I16"/>
  <c r="B15"/>
  <c r="I15"/>
  <c r="B14"/>
  <c r="I14"/>
  <c r="B13"/>
  <c r="I13"/>
  <c r="B12"/>
  <c r="I12"/>
  <c r="J65" i="2"/>
  <c r="K65"/>
  <c r="E12" i="3" s="1"/>
  <c r="L14" i="4" s="1"/>
  <c r="F14" s="1"/>
  <c r="J66" i="2"/>
  <c r="K66" s="1"/>
  <c r="E13" i="3" s="1"/>
  <c r="L16" i="4" s="1"/>
  <c r="F16" s="1"/>
  <c r="J67" i="2"/>
  <c r="K67"/>
  <c r="E14" i="3" s="1"/>
  <c r="L18" i="4" s="1"/>
  <c r="F18" s="1"/>
  <c r="J68" i="2"/>
  <c r="K68" s="1"/>
  <c r="E15" i="3" s="1"/>
  <c r="L20" i="4" s="1"/>
  <c r="F20" s="1"/>
  <c r="J69" i="2"/>
  <c r="K69"/>
  <c r="E16" i="3" s="1"/>
  <c r="L21" i="4" s="1"/>
  <c r="F21" s="1"/>
  <c r="J70" i="2"/>
  <c r="K70" s="1"/>
  <c r="E17" i="3" s="1"/>
  <c r="L22" i="4" s="1"/>
  <c r="F22" s="1"/>
  <c r="E51" i="7" s="1"/>
  <c r="H51" s="1"/>
  <c r="J71" i="2"/>
  <c r="K71"/>
  <c r="E18" i="3" s="1"/>
  <c r="L23" i="4" s="1"/>
  <c r="F23" s="1"/>
  <c r="J72" i="2"/>
  <c r="K72" s="1"/>
  <c r="E19" i="3" s="1"/>
  <c r="L25" i="4" s="1"/>
  <c r="F25" s="1"/>
  <c r="J73" i="2"/>
  <c r="K73"/>
  <c r="E20" i="3" s="1"/>
  <c r="L26" i="4" s="1"/>
  <c r="F26" s="1"/>
  <c r="J74" i="2"/>
  <c r="K74" s="1"/>
  <c r="E21" i="3" s="1"/>
  <c r="L27" i="4" s="1"/>
  <c r="F27" s="1"/>
  <c r="E55" i="7" s="1"/>
  <c r="H55" s="1"/>
  <c r="J75" i="2"/>
  <c r="K75"/>
  <c r="E22" i="3" s="1"/>
  <c r="L30" i="4" s="1"/>
  <c r="F30" s="1"/>
  <c r="J76" i="2"/>
  <c r="K76" s="1"/>
  <c r="E23" i="3" s="1"/>
  <c r="L31" i="4" s="1"/>
  <c r="F31" s="1"/>
  <c r="J77" i="2"/>
  <c r="K77"/>
  <c r="E24" i="3" s="1"/>
  <c r="L32" i="4" s="1"/>
  <c r="F32" s="1"/>
  <c r="J78" i="2"/>
  <c r="K78" s="1"/>
  <c r="E25" i="3" s="1"/>
  <c r="L33" i="4" s="1"/>
  <c r="F33" s="1"/>
  <c r="J79" i="2"/>
  <c r="K79"/>
  <c r="E26" i="3" s="1"/>
  <c r="L34" i="4" s="1"/>
  <c r="F34" s="1"/>
  <c r="J80" i="2"/>
  <c r="K80" s="1"/>
  <c r="E27" i="3" s="1"/>
  <c r="L35" i="4" s="1"/>
  <c r="F35" s="1"/>
  <c r="J81" i="2"/>
  <c r="K81"/>
  <c r="E28" i="3" s="1"/>
  <c r="L37" i="4" s="1"/>
  <c r="F37" s="1"/>
  <c r="J82" i="2"/>
  <c r="K82" s="1"/>
  <c r="E29" i="3" s="1"/>
  <c r="L39" i="4" s="1"/>
  <c r="F39" s="1"/>
  <c r="E67" i="7" s="1"/>
  <c r="H67" s="1"/>
  <c r="J83" i="2"/>
  <c r="K83"/>
  <c r="E30" i="3" s="1"/>
  <c r="L43" i="4" s="1"/>
  <c r="F43" s="1"/>
  <c r="J84" i="2"/>
  <c r="K84" s="1"/>
  <c r="E31" i="3" s="1"/>
  <c r="L47" i="4" s="1"/>
  <c r="F47" s="1"/>
  <c r="J85" i="2"/>
  <c r="K85"/>
  <c r="E32" i="3" s="1"/>
  <c r="L57" i="4" s="1"/>
  <c r="F57" s="1"/>
  <c r="J86" i="2"/>
  <c r="K86" s="1"/>
  <c r="E33" i="3" s="1"/>
  <c r="L62" i="4" s="1"/>
  <c r="F62" s="1"/>
  <c r="E73" i="7" s="1"/>
  <c r="H73" s="1"/>
  <c r="J87" i="2"/>
  <c r="K87"/>
  <c r="E34" i="3" s="1"/>
  <c r="L72" i="4" s="1"/>
  <c r="F72" s="1"/>
  <c r="J88" i="2"/>
  <c r="K88" s="1"/>
  <c r="E35" i="3" s="1"/>
  <c r="L77" i="4" s="1"/>
  <c r="F77" s="1"/>
  <c r="E81" i="7" s="1"/>
  <c r="H81" s="1"/>
  <c r="F12" i="3"/>
  <c r="M14" i="4"/>
  <c r="G14" s="1"/>
  <c r="L5"/>
  <c r="F13" i="3"/>
  <c r="M16" i="4"/>
  <c r="G16" s="1"/>
  <c r="F14" i="3"/>
  <c r="M18" i="4" s="1"/>
  <c r="G18"/>
  <c r="F15" i="3"/>
  <c r="M20" i="4"/>
  <c r="G20" s="1"/>
  <c r="F16" i="3"/>
  <c r="M21" i="4" s="1"/>
  <c r="G21"/>
  <c r="F18" i="3"/>
  <c r="M23" i="4"/>
  <c r="G23" s="1"/>
  <c r="F19" i="3"/>
  <c r="M25" i="4" s="1"/>
  <c r="G25"/>
  <c r="F20" i="3"/>
  <c r="M26" i="4"/>
  <c r="G26" s="1"/>
  <c r="F22" i="3"/>
  <c r="M30" i="4" s="1"/>
  <c r="G30"/>
  <c r="F58" i="7" s="1"/>
  <c r="I58" s="1"/>
  <c r="F23" i="3"/>
  <c r="M31" i="4"/>
  <c r="G31" s="1"/>
  <c r="F24" i="3"/>
  <c r="M32" i="4" s="1"/>
  <c r="G32" s="1"/>
  <c r="F26" i="3"/>
  <c r="M34" i="4"/>
  <c r="G34" s="1"/>
  <c r="F27" i="3"/>
  <c r="M35" i="4" s="1"/>
  <c r="G35"/>
  <c r="F28" i="3"/>
  <c r="M37" i="4"/>
  <c r="G37" s="1"/>
  <c r="F66" i="7" s="1"/>
  <c r="I66" s="1"/>
  <c r="F30" i="3"/>
  <c r="M43" i="4" s="1"/>
  <c r="G43" s="1"/>
  <c r="F31" i="3"/>
  <c r="M47" i="4"/>
  <c r="G47" s="1"/>
  <c r="F32" i="3"/>
  <c r="M57" i="4" s="1"/>
  <c r="G57" s="1"/>
  <c r="F34" i="3"/>
  <c r="M72" i="4"/>
  <c r="G72" s="1"/>
  <c r="F35" i="3"/>
  <c r="M77" i="4" s="1"/>
  <c r="G77" s="1"/>
  <c r="F81" i="7" s="1"/>
  <c r="I81" s="1"/>
  <c r="D35" i="3"/>
  <c r="K77" i="4"/>
  <c r="E77" s="1"/>
  <c r="D81" i="7" s="1"/>
  <c r="G81" s="1"/>
  <c r="D34" i="3"/>
  <c r="K72" i="4" s="1"/>
  <c r="E72" s="1"/>
  <c r="D33" i="3"/>
  <c r="K62" i="4"/>
  <c r="E62" s="1"/>
  <c r="D73" i="7"/>
  <c r="G73" s="1"/>
  <c r="D32" i="3"/>
  <c r="K57" i="4" s="1"/>
  <c r="E57"/>
  <c r="D31" i="3"/>
  <c r="K47" i="4"/>
  <c r="E47" s="1"/>
  <c r="D30" i="3"/>
  <c r="K43" i="4" s="1"/>
  <c r="E43"/>
  <c r="D29" i="3"/>
  <c r="K39" i="4"/>
  <c r="E39" s="1"/>
  <c r="D67" i="7" s="1"/>
  <c r="G67" s="1"/>
  <c r="D28" i="3"/>
  <c r="K37" i="4" s="1"/>
  <c r="E37" s="1"/>
  <c r="D27" i="3"/>
  <c r="K35" i="4"/>
  <c r="E35" s="1"/>
  <c r="D26" i="3"/>
  <c r="K34" i="4" s="1"/>
  <c r="E34" s="1"/>
  <c r="D25" i="3"/>
  <c r="K33" i="4"/>
  <c r="E33" s="1"/>
  <c r="D24" i="3"/>
  <c r="K32" i="4" s="1"/>
  <c r="E32" s="1"/>
  <c r="D23" i="3"/>
  <c r="K31" i="4"/>
  <c r="E31" s="1"/>
  <c r="D22" i="3"/>
  <c r="K30" i="4" s="1"/>
  <c r="E30" s="1"/>
  <c r="D21" i="3"/>
  <c r="K27" i="4"/>
  <c r="E27" s="1"/>
  <c r="D20" i="3"/>
  <c r="K26" i="4" s="1"/>
  <c r="E26" s="1"/>
  <c r="D19" i="3"/>
  <c r="K25" i="4"/>
  <c r="E25" s="1"/>
  <c r="D18" i="3"/>
  <c r="K23" i="4" s="1"/>
  <c r="E23" s="1"/>
  <c r="D17" i="3"/>
  <c r="K22" i="4"/>
  <c r="E22" s="1"/>
  <c r="D16" i="3"/>
  <c r="K21" i="4" s="1"/>
  <c r="E21" s="1"/>
  <c r="D15" i="3"/>
  <c r="K20" i="4"/>
  <c r="E20" s="1"/>
  <c r="D14" i="3"/>
  <c r="K18" i="4" s="1"/>
  <c r="E18" s="1"/>
  <c r="D13" i="3"/>
  <c r="K16" i="4" s="1"/>
  <c r="E16" s="1"/>
  <c r="D12" i="3"/>
  <c r="K14" i="4"/>
  <c r="E14" s="1"/>
  <c r="G25" i="2"/>
  <c r="G26"/>
  <c r="G23"/>
  <c r="G24"/>
  <c r="G21"/>
  <c r="G22"/>
  <c r="G19"/>
  <c r="G20"/>
  <c r="G17"/>
  <c r="G18"/>
  <c r="G35"/>
  <c r="G36"/>
  <c r="G15"/>
  <c r="G16"/>
  <c r="G27"/>
  <c r="G28"/>
  <c r="G29"/>
  <c r="G30"/>
  <c r="G31"/>
  <c r="G32"/>
  <c r="G33"/>
  <c r="G34"/>
  <c r="G13"/>
  <c r="G14"/>
  <c r="G11"/>
  <c r="G12"/>
  <c r="I58"/>
  <c r="H58"/>
  <c r="G58"/>
  <c r="I57"/>
  <c r="H57"/>
  <c r="G57"/>
  <c r="I56"/>
  <c r="H56"/>
  <c r="G56"/>
  <c r="I55"/>
  <c r="H55"/>
  <c r="G55"/>
  <c r="I54"/>
  <c r="H54"/>
  <c r="G54"/>
  <c r="I53"/>
  <c r="H53"/>
  <c r="G53"/>
  <c r="I52"/>
  <c r="H52"/>
  <c r="G52"/>
  <c r="I51"/>
  <c r="H51"/>
  <c r="G51"/>
  <c r="I50"/>
  <c r="H50"/>
  <c r="G50"/>
  <c r="I49"/>
  <c r="H49"/>
  <c r="G49"/>
  <c r="I48"/>
  <c r="H48"/>
  <c r="G48"/>
  <c r="I47"/>
  <c r="H47"/>
  <c r="G47"/>
  <c r="I46"/>
  <c r="H46"/>
  <c r="G46"/>
  <c r="I45"/>
  <c r="H45"/>
  <c r="G45"/>
  <c r="I44"/>
  <c r="H44"/>
  <c r="G44"/>
  <c r="I43"/>
  <c r="H43"/>
  <c r="G43"/>
  <c r="I42"/>
  <c r="H42"/>
  <c r="G42"/>
  <c r="I41"/>
  <c r="H41"/>
  <c r="G41"/>
  <c r="I40"/>
  <c r="H40"/>
  <c r="G40"/>
  <c r="I39"/>
  <c r="H39"/>
  <c r="G39"/>
  <c r="I38"/>
  <c r="H38"/>
  <c r="G38"/>
  <c r="I37"/>
  <c r="H37"/>
  <c r="G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E11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11"/>
  <c r="E85" i="7"/>
  <c r="H85" s="1"/>
  <c r="E18"/>
  <c r="H18" s="1"/>
  <c r="E52"/>
  <c r="H52" s="1"/>
  <c r="E21"/>
  <c r="H21" s="1"/>
  <c r="E62"/>
  <c r="H62" s="1"/>
  <c r="E22"/>
  <c r="H22" s="1"/>
  <c r="E25"/>
  <c r="H25" s="1"/>
  <c r="E26"/>
  <c r="H26" s="1"/>
  <c r="F64"/>
  <c r="I64" s="1"/>
  <c r="F28"/>
  <c r="I28" s="1"/>
  <c r="F27"/>
  <c r="I27" s="1"/>
  <c r="E29"/>
  <c r="H29" s="1"/>
  <c r="E30"/>
  <c r="H30" s="1"/>
  <c r="E65"/>
  <c r="H65" s="1"/>
  <c r="E33"/>
  <c r="H33" s="1"/>
  <c r="E34"/>
  <c r="H34" s="1"/>
  <c r="F36"/>
  <c r="I36" s="1"/>
  <c r="E69"/>
  <c r="H69" s="1"/>
  <c r="E37"/>
  <c r="H37" s="1"/>
  <c r="E38"/>
  <c r="H38" s="1"/>
  <c r="E78"/>
  <c r="H78" s="1"/>
  <c r="E60"/>
  <c r="H60" s="1"/>
  <c r="E59"/>
  <c r="H59" s="1"/>
  <c r="I71" i="4"/>
  <c r="I73"/>
  <c r="I75"/>
  <c r="I77"/>
  <c r="I79"/>
  <c r="I81"/>
  <c r="I83"/>
  <c r="I85"/>
  <c r="I87"/>
  <c r="I89"/>
  <c r="I91"/>
  <c r="I93"/>
  <c r="I95"/>
  <c r="I97"/>
  <c r="I99"/>
  <c r="I101"/>
  <c r="I103"/>
  <c r="I105"/>
  <c r="I107"/>
  <c r="E78"/>
  <c r="E80"/>
  <c r="E82"/>
  <c r="D82" i="7"/>
  <c r="G82" s="1"/>
  <c r="E84" i="4"/>
  <c r="E86"/>
  <c r="E88"/>
  <c r="E90"/>
  <c r="E92"/>
  <c r="E94"/>
  <c r="E96"/>
  <c r="E98"/>
  <c r="E100"/>
  <c r="E102"/>
  <c r="E104"/>
  <c r="E106"/>
  <c r="F24" i="7"/>
  <c r="I24" s="1"/>
  <c r="F23"/>
  <c r="I23" s="1"/>
  <c r="F53"/>
  <c r="I53" s="1"/>
  <c r="F54"/>
  <c r="I54" s="1"/>
  <c r="F50"/>
  <c r="I50" s="1"/>
  <c r="F48"/>
  <c r="I48" s="1"/>
  <c r="F49"/>
  <c r="I49" s="1"/>
  <c r="F16"/>
  <c r="I16" s="1"/>
  <c r="F17"/>
  <c r="I17" s="1"/>
  <c r="F47"/>
  <c r="I47" s="1"/>
  <c r="F35"/>
  <c r="I35" s="1"/>
  <c r="F57"/>
  <c r="I57" s="1"/>
  <c r="E56"/>
  <c r="H56" s="1"/>
  <c r="E19"/>
  <c r="H19" s="1"/>
  <c r="E84"/>
  <c r="H84" s="1"/>
  <c r="F33" i="3"/>
  <c r="M62" i="4" s="1"/>
  <c r="G62" s="1"/>
  <c r="F73" i="7" s="1"/>
  <c r="I73" s="1"/>
  <c r="F29" i="3"/>
  <c r="M39" i="4"/>
  <c r="G39" s="1"/>
  <c r="F67" i="7" s="1"/>
  <c r="I67" s="1"/>
  <c r="F25" i="3"/>
  <c r="M33" i="4" s="1"/>
  <c r="G33" s="1"/>
  <c r="F21" i="3"/>
  <c r="M27" i="4"/>
  <c r="G27" s="1"/>
  <c r="F17" i="3"/>
  <c r="M22" i="4" s="1"/>
  <c r="G22" s="1"/>
  <c r="D62" i="7"/>
  <c r="G62"/>
  <c r="D22"/>
  <c r="G22"/>
  <c r="D21"/>
  <c r="G21"/>
  <c r="D56"/>
  <c r="G56"/>
  <c r="D26"/>
  <c r="G26"/>
  <c r="D55"/>
  <c r="G55"/>
  <c r="D25"/>
  <c r="G25"/>
  <c r="D30"/>
  <c r="G30"/>
  <c r="D29"/>
  <c r="G29"/>
  <c r="D34"/>
  <c r="G34"/>
  <c r="D65"/>
  <c r="G65"/>
  <c r="D33"/>
  <c r="G33"/>
  <c r="D38"/>
  <c r="G38"/>
  <c r="D69"/>
  <c r="G69"/>
  <c r="D37"/>
  <c r="G37"/>
  <c r="E57"/>
  <c r="H57"/>
  <c r="E27"/>
  <c r="H27"/>
  <c r="E64"/>
  <c r="H64"/>
  <c r="E58"/>
  <c r="H58"/>
  <c r="E28"/>
  <c r="H28"/>
  <c r="E53"/>
  <c r="H53"/>
  <c r="E54"/>
  <c r="H54"/>
  <c r="E45"/>
  <c r="H45"/>
  <c r="E12"/>
  <c r="H12"/>
  <c r="E46"/>
  <c r="H46"/>
  <c r="E13"/>
  <c r="H13"/>
  <c r="E43"/>
  <c r="H43"/>
  <c r="E8"/>
  <c r="H8"/>
  <c r="E44"/>
  <c r="H44"/>
  <c r="E9"/>
  <c r="H9"/>
  <c r="D15"/>
  <c r="G15"/>
  <c r="D61"/>
  <c r="G61"/>
  <c r="D14"/>
  <c r="G14"/>
  <c r="D84"/>
  <c r="G84"/>
  <c r="D52"/>
  <c r="G52"/>
  <c r="D19"/>
  <c r="G19"/>
  <c r="D85"/>
  <c r="G85"/>
  <c r="D51"/>
  <c r="G51"/>
  <c r="D18"/>
  <c r="G18"/>
  <c r="F38"/>
  <c r="I38"/>
  <c r="F69"/>
  <c r="I69"/>
  <c r="F37"/>
  <c r="I37"/>
  <c r="F30"/>
  <c r="I30" s="1"/>
  <c r="F29"/>
  <c r="I29" s="1"/>
  <c r="F62"/>
  <c r="I62" s="1"/>
  <c r="F22"/>
  <c r="I22" s="1"/>
  <c r="F21"/>
  <c r="I21" s="1"/>
  <c r="F15"/>
  <c r="I15" s="1"/>
  <c r="F61"/>
  <c r="I61" s="1"/>
  <c r="F14"/>
  <c r="I14" s="1"/>
  <c r="F44"/>
  <c r="I44" s="1"/>
  <c r="F9"/>
  <c r="I9" s="1"/>
  <c r="F43"/>
  <c r="I43" s="1"/>
  <c r="F8"/>
  <c r="I8" s="1"/>
  <c r="E35"/>
  <c r="H35" s="1"/>
  <c r="E66"/>
  <c r="H66" s="1"/>
  <c r="E36"/>
  <c r="H36" s="1"/>
  <c r="E31"/>
  <c r="H31" s="1"/>
  <c r="E32"/>
  <c r="H32" s="1"/>
  <c r="E23"/>
  <c r="H23" s="1"/>
  <c r="E24"/>
  <c r="H24" s="1"/>
  <c r="E49"/>
  <c r="H49" s="1"/>
  <c r="E47"/>
  <c r="H47" s="1"/>
  <c r="E16"/>
  <c r="H16" s="1"/>
  <c r="E50"/>
  <c r="H50" s="1"/>
  <c r="E48"/>
  <c r="H48" s="1"/>
  <c r="E17"/>
  <c r="H17" s="1"/>
  <c r="E61"/>
  <c r="H61" s="1"/>
  <c r="E14"/>
  <c r="H14" s="1"/>
  <c r="E15"/>
  <c r="H15" s="1"/>
  <c r="E41"/>
  <c r="H41" s="1"/>
  <c r="E42"/>
  <c r="H42" s="1"/>
  <c r="E7"/>
  <c r="H7" s="1"/>
  <c r="E6"/>
  <c r="H6" s="1"/>
  <c r="F6"/>
  <c r="I6" s="1"/>
  <c r="F42"/>
  <c r="I42" s="1"/>
  <c r="F7"/>
  <c r="I7" s="1"/>
  <c r="F41"/>
  <c r="I41" s="1"/>
  <c r="F46"/>
  <c r="I46" s="1"/>
  <c r="F13"/>
  <c r="I13" s="1"/>
  <c r="F45"/>
  <c r="I45" s="1"/>
  <c r="F12"/>
  <c r="I12" s="1"/>
  <c r="F56" l="1"/>
  <c r="I56" s="1"/>
  <c r="F26"/>
  <c r="I26" s="1"/>
  <c r="F55"/>
  <c r="I55" s="1"/>
  <c r="F25"/>
  <c r="I25" s="1"/>
  <c r="F34"/>
  <c r="I34" s="1"/>
  <c r="F65"/>
  <c r="I65" s="1"/>
  <c r="F33"/>
  <c r="I33" s="1"/>
  <c r="D46"/>
  <c r="G46" s="1"/>
  <c r="D13"/>
  <c r="G13" s="1"/>
  <c r="D45"/>
  <c r="G45" s="1"/>
  <c r="D12"/>
  <c r="G12" s="1"/>
  <c r="D54"/>
  <c r="G54" s="1"/>
  <c r="D53"/>
  <c r="G53" s="1"/>
  <c r="D64"/>
  <c r="G64" s="1"/>
  <c r="D58"/>
  <c r="G58" s="1"/>
  <c r="D28"/>
  <c r="G28" s="1"/>
  <c r="D57"/>
  <c r="G57" s="1"/>
  <c r="D27"/>
  <c r="G27" s="1"/>
  <c r="F84"/>
  <c r="I84" s="1"/>
  <c r="F52"/>
  <c r="I52" s="1"/>
  <c r="F19"/>
  <c r="I19" s="1"/>
  <c r="F85"/>
  <c r="I85" s="1"/>
  <c r="F51"/>
  <c r="I51" s="1"/>
  <c r="F18"/>
  <c r="I18" s="1"/>
  <c r="D42"/>
  <c r="G42" s="1"/>
  <c r="D7"/>
  <c r="G7" s="1"/>
  <c r="D6"/>
  <c r="G6" s="1"/>
  <c r="D41"/>
  <c r="G41" s="1"/>
  <c r="D44"/>
  <c r="G44" s="1"/>
  <c r="D9"/>
  <c r="G9" s="1"/>
  <c r="D43"/>
  <c r="G43" s="1"/>
  <c r="D8"/>
  <c r="G8" s="1"/>
  <c r="D50"/>
  <c r="G50" s="1"/>
  <c r="D48"/>
  <c r="G48" s="1"/>
  <c r="D17"/>
  <c r="G17" s="1"/>
  <c r="D49"/>
  <c r="G49" s="1"/>
  <c r="D47"/>
  <c r="G47" s="1"/>
  <c r="D16"/>
  <c r="G16" s="1"/>
  <c r="D24"/>
  <c r="G24" s="1"/>
  <c r="D23"/>
  <c r="G23" s="1"/>
  <c r="D32"/>
  <c r="G32" s="1"/>
  <c r="D31"/>
  <c r="G31" s="1"/>
  <c r="D66"/>
  <c r="G66" s="1"/>
  <c r="D36"/>
  <c r="G36" s="1"/>
  <c r="D35"/>
  <c r="G35" s="1"/>
  <c r="F32"/>
  <c r="I32" s="1"/>
  <c r="F31"/>
  <c r="I31" s="1"/>
  <c r="E12" i="4"/>
  <c r="G12"/>
  <c r="F13"/>
  <c r="E15"/>
  <c r="G15"/>
  <c r="F17"/>
  <c r="E19"/>
  <c r="D76" i="7" s="1"/>
  <c r="G76" s="1"/>
  <c r="G19" i="4"/>
  <c r="F76" i="7" s="1"/>
  <c r="I76" s="1"/>
  <c r="F24" i="4"/>
  <c r="E20" i="7" s="1"/>
  <c r="H20" s="1"/>
  <c r="E28" i="4"/>
  <c r="G28"/>
  <c r="F29"/>
  <c r="E63" i="7" s="1"/>
  <c r="H63" s="1"/>
  <c r="E36" i="4"/>
  <c r="G36"/>
  <c r="F38"/>
  <c r="E40"/>
  <c r="G40"/>
  <c r="F41"/>
  <c r="E42"/>
  <c r="G42"/>
  <c r="F44"/>
  <c r="E45"/>
  <c r="D68" i="7" s="1"/>
  <c r="G68" s="1"/>
  <c r="G45" i="4"/>
  <c r="F68" i="7" s="1"/>
  <c r="I68" s="1"/>
  <c r="F46" i="4"/>
  <c r="E83" i="7" s="1"/>
  <c r="H83" s="1"/>
  <c r="E48" i="4"/>
  <c r="G48"/>
  <c r="F49"/>
  <c r="E50"/>
  <c r="G50"/>
  <c r="F51"/>
  <c r="E52"/>
  <c r="D70" i="7" s="1"/>
  <c r="G70" s="1"/>
  <c r="G52" i="4"/>
  <c r="F70" i="7" s="1"/>
  <c r="I70" s="1"/>
  <c r="F53" i="4"/>
  <c r="E71" i="7" s="1"/>
  <c r="H71" s="1"/>
  <c r="E54" i="4"/>
  <c r="G54"/>
  <c r="F55"/>
  <c r="E56"/>
  <c r="G56"/>
  <c r="F58"/>
  <c r="E59"/>
  <c r="G59"/>
  <c r="F60"/>
  <c r="E61"/>
  <c r="D72" i="7" s="1"/>
  <c r="G72" s="1"/>
  <c r="G61" i="4"/>
  <c r="F72" i="7" s="1"/>
  <c r="I72" s="1"/>
  <c r="F63" i="4"/>
  <c r="E64"/>
  <c r="G64"/>
  <c r="F65"/>
  <c r="E66"/>
  <c r="G66"/>
  <c r="F67"/>
  <c r="E68"/>
  <c r="G68"/>
  <c r="F69"/>
  <c r="E70"/>
  <c r="G70"/>
  <c r="F71"/>
  <c r="E74" i="7" s="1"/>
  <c r="H74" s="1"/>
  <c r="E73" i="4"/>
  <c r="G73"/>
  <c r="F74"/>
  <c r="E75"/>
  <c r="G75"/>
  <c r="F76"/>
  <c r="E75" i="7" s="1"/>
  <c r="H75" s="1"/>
  <c r="F78" i="4"/>
  <c r="E79"/>
  <c r="G79"/>
  <c r="G80"/>
  <c r="F81"/>
  <c r="F82"/>
  <c r="E82" i="7" s="1"/>
  <c r="H82" s="1"/>
  <c r="E83" i="4"/>
  <c r="G83"/>
  <c r="G84"/>
  <c r="F85"/>
  <c r="F86"/>
  <c r="E87"/>
  <c r="G87"/>
  <c r="G88"/>
  <c r="F89"/>
  <c r="F90"/>
  <c r="E91"/>
  <c r="G91"/>
  <c r="G92"/>
  <c r="F93"/>
  <c r="F94"/>
  <c r="E95"/>
  <c r="G95"/>
  <c r="G96"/>
  <c r="F97"/>
  <c r="F98"/>
  <c r="E99"/>
  <c r="G99"/>
  <c r="G100"/>
  <c r="F101"/>
  <c r="F102"/>
  <c r="E103"/>
  <c r="G103"/>
  <c r="G104"/>
  <c r="F105"/>
  <c r="F106"/>
  <c r="E107"/>
  <c r="G107"/>
  <c r="G108"/>
  <c r="F12"/>
  <c r="G13"/>
  <c r="E13"/>
  <c r="F15"/>
  <c r="E17"/>
  <c r="G17"/>
  <c r="F19"/>
  <c r="E76" i="7" s="1"/>
  <c r="H76" s="1"/>
  <c r="E24" i="4"/>
  <c r="D20" i="7" s="1"/>
  <c r="G20" s="1"/>
  <c r="G24" i="4"/>
  <c r="F20" i="7" s="1"/>
  <c r="I20" s="1"/>
  <c r="F28" i="4"/>
  <c r="E29"/>
  <c r="D63" i="7" s="1"/>
  <c r="G63" s="1"/>
  <c r="G29" i="4"/>
  <c r="F63" i="7" s="1"/>
  <c r="I63" s="1"/>
  <c r="F36" i="4"/>
  <c r="E38"/>
  <c r="G38"/>
  <c r="F40"/>
  <c r="E41"/>
  <c r="G41"/>
  <c r="F42"/>
  <c r="E44"/>
  <c r="G44"/>
  <c r="F45"/>
  <c r="E68" i="7" s="1"/>
  <c r="H68" s="1"/>
  <c r="E46" i="4"/>
  <c r="D83" i="7" s="1"/>
  <c r="G83" s="1"/>
  <c r="G46" i="4"/>
  <c r="F83" i="7" s="1"/>
  <c r="I83" s="1"/>
  <c r="F48" i="4"/>
  <c r="E49"/>
  <c r="G49"/>
  <c r="F50"/>
  <c r="E51"/>
  <c r="G51"/>
  <c r="F52"/>
  <c r="E70" i="7" s="1"/>
  <c r="H70" s="1"/>
  <c r="E53" i="4"/>
  <c r="D71" i="7" s="1"/>
  <c r="G71" s="1"/>
  <c r="G53" i="4"/>
  <c r="F71" i="7" s="1"/>
  <c r="I71" s="1"/>
  <c r="F54" i="4"/>
  <c r="E55"/>
  <c r="G55"/>
  <c r="F56"/>
  <c r="E58"/>
  <c r="G58"/>
  <c r="F59"/>
  <c r="E60"/>
  <c r="G60"/>
  <c r="F61"/>
  <c r="E72" i="7" s="1"/>
  <c r="H72" s="1"/>
  <c r="E63" i="4"/>
  <c r="G63"/>
  <c r="F64"/>
  <c r="E65"/>
  <c r="G65"/>
  <c r="F66"/>
  <c r="E67"/>
  <c r="G67"/>
  <c r="F68"/>
  <c r="E69"/>
  <c r="G69"/>
  <c r="F70"/>
  <c r="E71"/>
  <c r="D74" i="7" s="1"/>
  <c r="G74" s="1"/>
  <c r="G71" i="4"/>
  <c r="F74" i="7" s="1"/>
  <c r="I74" s="1"/>
  <c r="F73" i="4"/>
  <c r="E74"/>
  <c r="G74"/>
  <c r="F75"/>
  <c r="E76"/>
  <c r="D75" i="7" s="1"/>
  <c r="G75" s="1"/>
  <c r="G76" i="4"/>
  <c r="F75" i="7" s="1"/>
  <c r="I75" s="1"/>
  <c r="G78" i="4"/>
  <c r="F79"/>
  <c r="F80"/>
  <c r="E81"/>
  <c r="G81"/>
  <c r="G82"/>
  <c r="F82" i="7" s="1"/>
  <c r="I82" s="1"/>
  <c r="F83" i="4"/>
  <c r="F84"/>
  <c r="E85"/>
  <c r="G85"/>
  <c r="G86"/>
  <c r="F87"/>
  <c r="F88"/>
  <c r="E89"/>
  <c r="G89"/>
  <c r="G90"/>
  <c r="F91"/>
  <c r="F92"/>
  <c r="E93"/>
  <c r="G93"/>
  <c r="G94"/>
  <c r="F95"/>
  <c r="F96"/>
  <c r="E97"/>
  <c r="G97"/>
  <c r="G98"/>
  <c r="F99"/>
  <c r="F100"/>
  <c r="E101"/>
  <c r="G101"/>
  <c r="G102"/>
  <c r="F103"/>
  <c r="F104"/>
  <c r="E105"/>
  <c r="G105"/>
  <c r="F107"/>
  <c r="D40" i="7" l="1"/>
  <c r="G40" s="1"/>
  <c r="D39"/>
  <c r="G39" s="1"/>
  <c r="F10"/>
  <c r="I10" s="1"/>
  <c r="F11"/>
  <c r="I11" s="1"/>
  <c r="E11"/>
  <c r="H11" s="1"/>
  <c r="E10"/>
  <c r="H10" s="1"/>
  <c r="F39"/>
  <c r="I39" s="1"/>
  <c r="F40"/>
  <c r="I40" s="1"/>
  <c r="D11"/>
  <c r="G11" s="1"/>
  <c r="D10"/>
  <c r="G10" s="1"/>
  <c r="E40"/>
  <c r="H40" s="1"/>
  <c r="E39"/>
  <c r="H39" s="1"/>
</calcChain>
</file>

<file path=xl/comments1.xml><?xml version="1.0" encoding="utf-8"?>
<comments xmlns="http://schemas.openxmlformats.org/spreadsheetml/2006/main">
  <authors>
    <author>j3ru</author>
  </authors>
  <commentList>
    <comment ref="C3" authorId="0">
      <text>
        <r>
          <rPr>
            <b/>
            <sz val="8"/>
            <color indexed="81"/>
            <rFont val="Tahoma"/>
            <family val="2"/>
          </rPr>
          <t>j3ru:</t>
        </r>
        <r>
          <rPr>
            <sz val="8"/>
            <color indexed="81"/>
            <rFont val="Tahoma"/>
            <family val="2"/>
          </rPr>
          <t xml:space="preserve">
From 2005-2007 CA census data</t>
        </r>
      </text>
    </comment>
    <comment ref="M3" authorId="0">
      <text>
        <r>
          <rPr>
            <b/>
            <sz val="8"/>
            <color indexed="81"/>
            <rFont val="Tahoma"/>
            <family val="2"/>
          </rPr>
          <t>j3ru:</t>
        </r>
        <r>
          <rPr>
            <sz val="8"/>
            <color indexed="81"/>
            <rFont val="Tahoma"/>
            <family val="2"/>
          </rPr>
          <t xml:space="preserve">
Consistent with 2008 DEER direct impact (no interactive effects) energy (kWh) methodology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j3ru:</t>
        </r>
        <r>
          <rPr>
            <sz val="8"/>
            <color indexed="81"/>
            <rFont val="Tahoma"/>
            <family val="2"/>
          </rPr>
          <t xml:space="preserve">
From 2004 RASS Table 2-3 Electric End Uses</t>
        </r>
      </text>
    </comment>
    <comment ref="K4" authorId="0">
      <text>
        <r>
          <rPr>
            <b/>
            <sz val="8"/>
            <color indexed="81"/>
            <rFont val="Tahoma"/>
            <family val="2"/>
          </rPr>
          <t>j3ru:</t>
        </r>
        <r>
          <rPr>
            <sz val="8"/>
            <color indexed="81"/>
            <rFont val="Tahoma"/>
            <family val="2"/>
          </rPr>
          <t xml:space="preserve">
From 2008 DEER documentation, consistent with 2005 KEMA CFL Metering Study</t>
        </r>
      </text>
    </comment>
    <comment ref="K5" authorId="0">
      <text>
        <r>
          <rPr>
            <b/>
            <sz val="8"/>
            <color indexed="81"/>
            <rFont val="Tahoma"/>
            <family val="2"/>
          </rPr>
          <t>j3ru:</t>
        </r>
        <r>
          <rPr>
            <sz val="8"/>
            <color indexed="81"/>
            <rFont val="Tahoma"/>
            <family val="2"/>
          </rPr>
          <t xml:space="preserve">
From 2008 DEER documentation, consistent with 2005 KEMA CFL Metering Study</t>
        </r>
      </text>
    </comment>
  </commentList>
</comments>
</file>

<file path=xl/sharedStrings.xml><?xml version="1.0" encoding="utf-8"?>
<sst xmlns="http://schemas.openxmlformats.org/spreadsheetml/2006/main" count="1532" uniqueCount="243">
  <si>
    <t>ImpactID</t>
  </si>
  <si>
    <t xml:space="preserve"> Technology ID</t>
  </si>
  <si>
    <t xml:space="preserve"> Building Type</t>
  </si>
  <si>
    <t xml:space="preserve"> Climate</t>
  </si>
  <si>
    <t xml:space="preserve"> Vintage</t>
  </si>
  <si>
    <t xml:space="preserve"> Base case</t>
  </si>
  <si>
    <t xml:space="preserve"> Base: Technology Description</t>
  </si>
  <si>
    <t xml:space="preserve"> Demand : Direct End Use Demand 2008 peak period (kW)</t>
  </si>
  <si>
    <t xml:space="preserve"> Impact : Annual electricity use - direct end use (kWh)</t>
  </si>
  <si>
    <t xml:space="preserve"> Impact : Annual gas use - direct end use (therm)</t>
  </si>
  <si>
    <t xml:space="preserve"> Demand : Whole Bldg Demand 2008 peak period (kW)</t>
  </si>
  <si>
    <t xml:space="preserve"> Impact : Annual gas use (therm)</t>
  </si>
  <si>
    <t>D08-RE-ILtg-CFL-Int-11W-Rpl-Prim</t>
  </si>
  <si>
    <t>Residential - Single Family</t>
  </si>
  <si>
    <t>Customer Average</t>
  </si>
  <si>
    <t>Incandescent Average Watts = 38.83</t>
  </si>
  <si>
    <t>Residential - Double-Wide Mobile</t>
  </si>
  <si>
    <t>D08-RE-ILtg-CFL-Int-13W-Rpl-Prim</t>
  </si>
  <si>
    <t>Incandescent Average Watts = 45.89</t>
  </si>
  <si>
    <t>D08-RE-ILtg-CFL-Int-14W-Rpl-Prim</t>
  </si>
  <si>
    <t>Incandescent Average Watts = 49.42</t>
  </si>
  <si>
    <t>D08-RE-ILtg-CFL-Int-15W-Rpl-Prim</t>
  </si>
  <si>
    <t>Incandescent Average Watts = 52.95</t>
  </si>
  <si>
    <t>D08-RE-ILtg-CFL-Int-16W-Rpl-Prim</t>
  </si>
  <si>
    <t>Incandescent Average Watts = 56.48</t>
  </si>
  <si>
    <t>D08-RE-ILtg-CFL-Int-18W-Rpl-Prim</t>
  </si>
  <si>
    <t>Incandescent Average Watts = 63.54</t>
  </si>
  <si>
    <t>D08-RE-ILtg-CFL-Int-19W-Rpl-Prim</t>
  </si>
  <si>
    <t>Incandescent Average Watts = 67.07</t>
  </si>
  <si>
    <t>D08-RE-ILtg-CFL-Int-20W-Rpl-Prim</t>
  </si>
  <si>
    <t>Incandescent Average Watts = 70.60</t>
  </si>
  <si>
    <t>D08-RE-ILtg-CFL-Int-23W-Rpl-Prim</t>
  </si>
  <si>
    <t>Incandescent Average Watts = 81.19</t>
  </si>
  <si>
    <t>D08-RE-ILtg-CFL-Int-24W-Rpl-Prim</t>
  </si>
  <si>
    <t>Incandescent Average Watts = 84.72</t>
  </si>
  <si>
    <t>D08-RE-ILtg-CFL-Int-25W-Rpl-Prim</t>
  </si>
  <si>
    <t>Incandescent Average Watts = 88.25</t>
  </si>
  <si>
    <t>D08-RE-ILtg-CFL-Int-26W-Rpl-Prim</t>
  </si>
  <si>
    <t>Incandescent Average Watts = 91.78</t>
  </si>
  <si>
    <t>D08-RE-ILtg-CFL-Int-27W-Rpl-Prim</t>
  </si>
  <si>
    <t>Incandescent Average Watts = 95.31</t>
  </si>
  <si>
    <t>D08-RE-ILtg-CFL-Int-28W-Rpl-Prim</t>
  </si>
  <si>
    <t>Incandescent Average Watts = 98.84</t>
  </si>
  <si>
    <t>D08-RE-ILtg-CFL-Int-30W-Rpl-Prim</t>
  </si>
  <si>
    <t>Incandescent Average Watts = 105.90</t>
  </si>
  <si>
    <t>D08-RE-ILtg-CFL-Int-36W-Rpl-Prim</t>
  </si>
  <si>
    <t>Incandescent Average Watts = 127.08</t>
  </si>
  <si>
    <t>D08-RE-ILtg-CFL-Int-40W-Rpl-Prim</t>
  </si>
  <si>
    <t>Incandescent Average Watts = 141.20</t>
  </si>
  <si>
    <t>D08-RE-ILtg-CFL-Int-7W-Rpl-Prim</t>
  </si>
  <si>
    <t>Incandescent Average Watts = 24.71</t>
  </si>
  <si>
    <t>D08-RE-ILtg-CFL-Int-9W-Rpl-Prim</t>
  </si>
  <si>
    <t>Incandescent Average Watts = 31.77</t>
  </si>
  <si>
    <t>D08-RE-ILtg-CFL-Mod-55W-Rpl-Prim</t>
  </si>
  <si>
    <t>Incandescent Average Watts = 194.15</t>
  </si>
  <si>
    <t>D08-RE-ILtg-CFL-Mod-65W-Rpl-Prim</t>
  </si>
  <si>
    <t>Incandescent Average Watts = 229.45</t>
  </si>
  <si>
    <t>D08-RE-ILtg-CFL-Tbl-32W-Rpl-Prim</t>
  </si>
  <si>
    <t>Incandescent Average Watts = 112.96</t>
  </si>
  <si>
    <t>D08-RE-ILtg-CFL-Tbl-50W-Rpl-Prim</t>
  </si>
  <si>
    <t>Incandescent Average Watts = 176.50</t>
  </si>
  <si>
    <t>D08-RE-ILtg-CFL-Tor-70W-2LA</t>
  </si>
  <si>
    <t>Incandescent Average Watts = 247.10</t>
  </si>
  <si>
    <t>AC</t>
  </si>
  <si>
    <t>Wattage</t>
  </si>
  <si>
    <t>HVAC</t>
  </si>
  <si>
    <t xml:space="preserve"> Impact : Annual electricity use 
(kWh)</t>
  </si>
  <si>
    <t>NO IE</t>
  </si>
  <si>
    <t>WITH INTERACTIVE EFFECTS</t>
  </si>
  <si>
    <t>ALL RESIDENTIAL</t>
  </si>
  <si>
    <t>Weighted by Building Type</t>
  </si>
  <si>
    <t>2005-2007</t>
  </si>
  <si>
    <t>http://factfinder.census.gov/servlet/NPTable?_bm=y&amp;-geo_id=04000US06&amp;-qr_name=ACS_2007_3YR_G00_NP01&amp;-ds_name=&amp;-redoLog=false</t>
  </si>
  <si>
    <t>SF</t>
  </si>
  <si>
    <t>MH</t>
  </si>
  <si>
    <t>ALL</t>
  </si>
  <si>
    <t>kW</t>
  </si>
  <si>
    <t>kW with Interactive Effects</t>
  </si>
  <si>
    <t>kW without Interactive Effects</t>
  </si>
  <si>
    <t>kWh</t>
  </si>
  <si>
    <t>kWh with Interactive Effects</t>
  </si>
  <si>
    <t>kWh without Interactive Effects</t>
  </si>
  <si>
    <t>kWh HEATING IMPACT</t>
  </si>
  <si>
    <t>therms</t>
  </si>
  <si>
    <t>therm interactive effect</t>
  </si>
  <si>
    <t>NO AC</t>
  </si>
  <si>
    <t>PASTE SPECIAL WITH VALUES - NO FORMULAS</t>
  </si>
  <si>
    <t>CONTAINS FORMULAS</t>
  </si>
  <si>
    <t>therms converted to kWh</t>
  </si>
  <si>
    <t xml:space="preserve"> Impact : Annual gas use (therm) WEIGHTED w/ AC and no AC</t>
  </si>
  <si>
    <t>NO FORMULAS - VALUES</t>
  </si>
  <si>
    <t>ACTIVE FORUMULAS</t>
  </si>
  <si>
    <t>ACTIVE 
FORMULAS</t>
  </si>
  <si>
    <t>2008 DEER Weighted Impacts</t>
  </si>
  <si>
    <t>Linear Regression Equations</t>
  </si>
  <si>
    <t>Exterior Fixture Calculations</t>
  </si>
  <si>
    <t>Bldg</t>
  </si>
  <si>
    <t>96% SF / 4% MBH</t>
  </si>
  <si>
    <t>kWh = (Inc W - CFL W)/1000 * Annual Exterior Hrs</t>
  </si>
  <si>
    <t>61% No AC / 39% AC</t>
  </si>
  <si>
    <t>Inc W = 3.53 * CFL W</t>
  </si>
  <si>
    <t>Res Ext Annual Op Hrs</t>
  </si>
  <si>
    <t>Measure Wattage (CFLs)</t>
  </si>
  <si>
    <t>Base Wattage (Incandescent)</t>
  </si>
  <si>
    <t>Interior</t>
  </si>
  <si>
    <t>Exterior</t>
  </si>
  <si>
    <t>Residential ISR</t>
  </si>
  <si>
    <t>Measure Wattage</t>
  </si>
  <si>
    <t>Without ISR</t>
  </si>
  <si>
    <t>WITH ISR - Work Paper Values</t>
  </si>
  <si>
    <t>source: RASS</t>
  </si>
  <si>
    <t>SF/MF/MH weighting source:</t>
  </si>
  <si>
    <t>Comb SF, MF, MH</t>
  </si>
  <si>
    <t>note: SF results used as proxy for MF, MF included in 96%</t>
  </si>
  <si>
    <t>DMO-wSDGE-vEx-hAC-tWt-bCA-eMS-mRE-ILtg-CFL-Int-7W-Rpl-Prim</t>
  </si>
  <si>
    <t>SDG&amp;E Territory (Weighted)</t>
  </si>
  <si>
    <t>SDGE Existing</t>
  </si>
  <si>
    <t>DMO-wSDGE-vEx-hGF-tWt-bCA-eMS-mRE-ILtg-CFL-Int-7W-Rpl-Prim</t>
  </si>
  <si>
    <t>DMO-wSDGE-vEx-hAC-tWt-bCA-eMS-mRE-ILtg-CFL-Int-9W-Rpl-Prim</t>
  </si>
  <si>
    <t>DMO-wSDGE-vEx-hGF-tWt-bCA-eMS-mRE-ILtg-CFL-Int-9W-Rpl-Prim</t>
  </si>
  <si>
    <t>DMO-wSDGE-vEx-hAC-tWt-bCA-eMS-mRE-ILtg-CFL-Int-11W-Rpl-Prim</t>
  </si>
  <si>
    <t>DMO-wSDGE-vEx-hGF-tWt-bCA-eMS-mRE-ILtg-CFL-Int-11W-Rpl-Prim</t>
  </si>
  <si>
    <t>DMO-wSDGE-vEx-hAC-tWt-bCA-eMS-mRE-ILtg-CFL-Int-13W-Rpl-Prim</t>
  </si>
  <si>
    <t>DMO-wSDGE-vEx-hGF-tWt-bCA-eMS-mRE-ILtg-CFL-Int-13W-Rpl-Prim</t>
  </si>
  <si>
    <t>DMO-wSDGE-vEx-hAC-tWt-bCA-eMS-mRE-ILtg-CFL-Int-14W-Rpl-Prim</t>
  </si>
  <si>
    <t>DMO-wSDGE-vEx-hGF-tWt-bCA-eMS-mRE-ILtg-CFL-Int-14W-Rpl-Prim</t>
  </si>
  <si>
    <t>DMO-wSDGE-vEx-hAC-tWt-bCA-eMS-mRE-ILtg-CFL-Int-15W-Rpl-Prim</t>
  </si>
  <si>
    <t>DMO-wSDGE-vEx-hGF-tWt-bCA-eMS-mRE-ILtg-CFL-Int-15W-Rpl-Prim</t>
  </si>
  <si>
    <t>DMO-wSDGE-vEx-hAC-tWt-bCA-eMS-mRE-ILtg-CFL-Int-16W-Rpl-Prim</t>
  </si>
  <si>
    <t>DMO-wSDGE-vEx-hGF-tWt-bCA-eMS-mRE-ILtg-CFL-Int-16W-Rpl-Prim</t>
  </si>
  <si>
    <t>DMO-wSDGE-vEx-hAC-tWt-bCA-eMS-mRE-ILtg-CFL-Int-18W-Rpl-Prim</t>
  </si>
  <si>
    <t>DMO-wSDGE-vEx-hGF-tWt-bCA-eMS-mRE-ILtg-CFL-Int-18W-Rpl-Prim</t>
  </si>
  <si>
    <t>DMO-wSDGE-vEx-hAC-tWt-bCA-eMS-mRE-ILtg-CFL-Int-19W-Rpl-Prim</t>
  </si>
  <si>
    <t>DMO-wSDGE-vEx-hGF-tWt-bCA-eMS-mRE-ILtg-CFL-Int-19W-Rpl-Prim</t>
  </si>
  <si>
    <t>DMO-wSDGE-vEx-hAC-tWt-bCA-eMS-mRE-ILtg-CFL-Int-20W-Rpl-Prim</t>
  </si>
  <si>
    <t>DMO-wSDGE-vEx-hGF-tWt-bCA-eMS-mRE-ILtg-CFL-Int-20W-Rpl-Prim</t>
  </si>
  <si>
    <t>DMO-wSDGE-vEx-hAC-tWt-bCA-eMS-mRE-ILtg-CFL-Int-23W-Rpl-Prim</t>
  </si>
  <si>
    <t>DMO-wSDGE-vEx-hGF-tWt-bCA-eMS-mRE-ILtg-CFL-Int-23W-Rpl-Prim</t>
  </si>
  <si>
    <t>DMO-wSDGE-vEx-hAC-tWt-bCA-eMS-mRE-ILtg-CFL-Int-24W-Rpl-Prim</t>
  </si>
  <si>
    <t>DMO-wSDGE-vEx-hGF-tWt-bCA-eMS-mRE-ILtg-CFL-Int-24W-Rpl-Prim</t>
  </si>
  <si>
    <t>DMO-wSDGE-vEx-hAC-tWt-bCA-eMS-mRE-ILtg-CFL-Int-25W-Rpl-Prim</t>
  </si>
  <si>
    <t>DMO-wSDGE-vEx-hGF-tWt-bCA-eMS-mRE-ILtg-CFL-Int-25W-Rpl-Prim</t>
  </si>
  <si>
    <t>DMO-wSDGE-vEx-hAC-tWt-bCA-eMS-mRE-ILtg-CFL-Int-26W-Rpl-Prim</t>
  </si>
  <si>
    <t>DMO-wSDGE-vEx-hGF-tWt-bCA-eMS-mRE-ILtg-CFL-Int-26W-Rpl-Prim</t>
  </si>
  <si>
    <t>DMO-wSDGE-vEx-hAC-tWt-bCA-eMS-mRE-ILtg-CFL-Int-27W-Rpl-Prim</t>
  </si>
  <si>
    <t>DMO-wSDGE-vEx-hGF-tWt-bCA-eMS-mRE-ILtg-CFL-Int-27W-Rpl-Prim</t>
  </si>
  <si>
    <t>DMO-wSDGE-vEx-hAC-tWt-bCA-eMS-mRE-ILtg-CFL-Int-28W-Rpl-Prim</t>
  </si>
  <si>
    <t>DMO-wSDGE-vEx-hGF-tWt-bCA-eMS-mRE-ILtg-CFL-Int-28W-Rpl-Prim</t>
  </si>
  <si>
    <t>DMO-wSDGE-vEx-hAC-tWt-bCA-eMS-mRE-ILtg-CFL-Int-30W-Rpl-Prim</t>
  </si>
  <si>
    <t>DMO-wSDGE-vEx-hGF-tWt-bCA-eMS-mRE-ILtg-CFL-Int-30W-Rpl-Prim</t>
  </si>
  <si>
    <t>DMO-wSDGE-vEx-hAC-tWt-bCA-eMS-mRE-ILtg-CFL-Tbl-32W-Rpl-Prim</t>
  </si>
  <si>
    <t>DMO-wSDGE-vEx-hGF-tWt-bCA-eMS-mRE-ILtg-CFL-Tbl-32W-Rpl-Prim</t>
  </si>
  <si>
    <t>DMO-wSDGE-vEx-hAC-tWt-bCA-eMS-mRE-ILtg-CFL-Int-36W-Rpl-Prim</t>
  </si>
  <si>
    <t>DMO-wSDGE-vEx-hGF-tWt-bCA-eMS-mRE-ILtg-CFL-Int-36W-Rpl-Prim</t>
  </si>
  <si>
    <t>DMO-wSDGE-vEx-hAC-tWt-bCA-eMS-mRE-ILtg-CFL-Int-40W-Rpl-Prim</t>
  </si>
  <si>
    <t>DMO-wSDGE-vEx-hGF-tWt-bCA-eMS-mRE-ILtg-CFL-Int-40W-Rpl-Prim</t>
  </si>
  <si>
    <t>DMO-wSDGE-vEx-hAC-tWt-bCA-eMS-mRE-ILtg-CFL-Tbl-50W-Rpl-Prim</t>
  </si>
  <si>
    <t>DMO-wSDGE-vEx-hGF-tWt-bCA-eMS-mRE-ILtg-CFL-Tbl-50W-Rpl-Prim</t>
  </si>
  <si>
    <t>DMO-wSDGE-vEx-hAC-tWt-bCA-eMS-mRE-ILtg-CFL-Mod-55W-Rpl-Prim</t>
  </si>
  <si>
    <t>DMO-wSDGE-vEx-hGF-tWt-bCA-eMS-mRE-ILtg-CFL-Mod-55W-Rpl-Prim</t>
  </si>
  <si>
    <t>DMO-wSDGE-vEx-hAC-tWt-bCA-eMS-mRE-ILtg-CFL-Mod-65W-Rpl-Prim</t>
  </si>
  <si>
    <t>DMO-wSDGE-vEx-hGF-tWt-bCA-eMS-mRE-ILtg-CFL-Mod-65W-Rpl-Prim</t>
  </si>
  <si>
    <t>DMO-wSDGE-vEx-hAC-tWt-bCA-eMS-mRE-ILtg-CFL-Tor-70W-2LA</t>
  </si>
  <si>
    <t>DMO-wSDGE-vEx-hGF-tWt-bCA-eMS-mRE-ILtg-CFL-Tor-70W-2LA</t>
  </si>
  <si>
    <t>SFM-wSDGE-vEx-hAC-tWt-bCA-eMS-mRE-ILtg-CFL-Int-7W-Rpl-Prim</t>
  </si>
  <si>
    <t>SFM-wSDGE-vEx-hGF-tWt-bCA-eMS-mRE-ILtg-CFL-Int-7W-Rpl-Prim</t>
  </si>
  <si>
    <t>SFM-wSDGE-vEx-hAC-tWt-bCA-eMS-mRE-ILtg-CFL-Int-9W-Rpl-Prim</t>
  </si>
  <si>
    <t>SFM-wSDGE-vEx-hGF-tWt-bCA-eMS-mRE-ILtg-CFL-Int-9W-Rpl-Prim</t>
  </si>
  <si>
    <t>SFM-wSDGE-vEx-hAC-tWt-bCA-eMS-mRE-ILtg-CFL-Int-11W-Rpl-Prim</t>
  </si>
  <si>
    <t>SFM-wSDGE-vEx-hGF-tWt-bCA-eMS-mRE-ILtg-CFL-Int-11W-Rpl-Prim</t>
  </si>
  <si>
    <t>SFM-wSDGE-vEx-hAC-tWt-bCA-eMS-mRE-ILtg-CFL-Int-13W-Rpl-Prim</t>
  </si>
  <si>
    <t>SFM-wSDGE-vEx-hGF-tWt-bCA-eMS-mRE-ILtg-CFL-Int-13W-Rpl-Prim</t>
  </si>
  <si>
    <t>SFM-wSDGE-vEx-hAC-tWt-bCA-eMS-mRE-ILtg-CFL-Int-14W-Rpl-Prim</t>
  </si>
  <si>
    <t>SFM-wSDGE-vEx-hGF-tWt-bCA-eMS-mRE-ILtg-CFL-Int-14W-Rpl-Prim</t>
  </si>
  <si>
    <t>SFM-wSDGE-vEx-hAC-tWt-bCA-eMS-mRE-ILtg-CFL-Int-15W-Rpl-Prim</t>
  </si>
  <si>
    <t>SFM-wSDGE-vEx-hGF-tWt-bCA-eMS-mRE-ILtg-CFL-Int-15W-Rpl-Prim</t>
  </si>
  <si>
    <t>SFM-wSDGE-vEx-hAC-tWt-bCA-eMS-mRE-ILtg-CFL-Int-16W-Rpl-Prim</t>
  </si>
  <si>
    <t>SFM-wSDGE-vEx-hGF-tWt-bCA-eMS-mRE-ILtg-CFL-Int-16W-Rpl-Prim</t>
  </si>
  <si>
    <t>SFM-wSDGE-vEx-hAC-tWt-bCA-eMS-mRE-ILtg-CFL-Int-18W-Rpl-Prim</t>
  </si>
  <si>
    <t>SFM-wSDGE-vEx-hGF-tWt-bCA-eMS-mRE-ILtg-CFL-Int-18W-Rpl-Prim</t>
  </si>
  <si>
    <t>SFM-wSDGE-vEx-hAC-tWt-bCA-eMS-mRE-ILtg-CFL-Int-19W-Rpl-Prim</t>
  </si>
  <si>
    <t>SFM-wSDGE-vEx-hGF-tWt-bCA-eMS-mRE-ILtg-CFL-Int-19W-Rpl-Prim</t>
  </si>
  <si>
    <t>SFM-wSDGE-vEx-hAC-tWt-bCA-eMS-mRE-ILtg-CFL-Int-20W-Rpl-Prim</t>
  </si>
  <si>
    <t>SFM-wSDGE-vEx-hGF-tWt-bCA-eMS-mRE-ILtg-CFL-Int-20W-Rpl-Prim</t>
  </si>
  <si>
    <t>SFM-wSDGE-vEx-hAC-tWt-bCA-eMS-mRE-ILtg-CFL-Int-23W-Rpl-Prim</t>
  </si>
  <si>
    <t>SFM-wSDGE-vEx-hGF-tWt-bCA-eMS-mRE-ILtg-CFL-Int-23W-Rpl-Prim</t>
  </si>
  <si>
    <t>SFM-wSDGE-vEx-hAC-tWt-bCA-eMS-mRE-ILtg-CFL-Int-24W-Rpl-Prim</t>
  </si>
  <si>
    <t>SFM-wSDGE-vEx-hGF-tWt-bCA-eMS-mRE-ILtg-CFL-Int-24W-Rpl-Prim</t>
  </si>
  <si>
    <t>SFM-wSDGE-vEx-hAC-tWt-bCA-eMS-mRE-ILtg-CFL-Int-25W-Rpl-Prim</t>
  </si>
  <si>
    <t>SFM-wSDGE-vEx-hGF-tWt-bCA-eMS-mRE-ILtg-CFL-Int-25W-Rpl-Prim</t>
  </si>
  <si>
    <t>SFM-wSDGE-vEx-hAC-tWt-bCA-eMS-mRE-ILtg-CFL-Int-26W-Rpl-Prim</t>
  </si>
  <si>
    <t>SFM-wSDGE-vEx-hGF-tWt-bCA-eMS-mRE-ILtg-CFL-Int-26W-Rpl-Prim</t>
  </si>
  <si>
    <t>SFM-wSDGE-vEx-hAC-tWt-bCA-eMS-mRE-ILtg-CFL-Int-27W-Rpl-Prim</t>
  </si>
  <si>
    <t>SFM-wSDGE-vEx-hGF-tWt-bCA-eMS-mRE-ILtg-CFL-Int-27W-Rpl-Prim</t>
  </si>
  <si>
    <t>SFM-wSDGE-vEx-hAC-tWt-bCA-eMS-mRE-ILtg-CFL-Int-28W-Rpl-Prim</t>
  </si>
  <si>
    <t>SFM-wSDGE-vEx-hGF-tWt-bCA-eMS-mRE-ILtg-CFL-Int-28W-Rpl-Prim</t>
  </si>
  <si>
    <t>SFM-wSDGE-vEx-hAC-tWt-bCA-eMS-mRE-ILtg-CFL-Int-30W-Rpl-Prim</t>
  </si>
  <si>
    <t>SFM-wSDGE-vEx-hGF-tWt-bCA-eMS-mRE-ILtg-CFL-Int-30W-Rpl-Prim</t>
  </si>
  <si>
    <t>SFM-wSDGE-vEx-hAC-tWt-bCA-eMS-mRE-ILtg-CFL-Tbl-32W-Rpl-Prim</t>
  </si>
  <si>
    <t>SFM-wSDGE-vEx-hGF-tWt-bCA-eMS-mRE-ILtg-CFL-Tbl-32W-Rpl-Prim</t>
  </si>
  <si>
    <t>SFM-wSDGE-vEx-hAC-tWt-bCA-eMS-mRE-ILtg-CFL-Int-36W-Rpl-Prim</t>
  </si>
  <si>
    <t>SFM-wSDGE-vEx-hGF-tWt-bCA-eMS-mRE-ILtg-CFL-Int-36W-Rpl-Prim</t>
  </si>
  <si>
    <t>SFM-wSDGE-vEx-hAC-tWt-bCA-eMS-mRE-ILtg-CFL-Int-40W-Rpl-Prim</t>
  </si>
  <si>
    <t>SFM-wSDGE-vEx-hGF-tWt-bCA-eMS-mRE-ILtg-CFL-Int-40W-Rpl-Prim</t>
  </si>
  <si>
    <t>SFM-wSDGE-vEx-hAC-tWt-bCA-eMS-mRE-ILtg-CFL-Tbl-50W-Rpl-Prim</t>
  </si>
  <si>
    <t>SFM-wSDGE-vEx-hGF-tWt-bCA-eMS-mRE-ILtg-CFL-Tbl-50W-Rpl-Prim</t>
  </si>
  <si>
    <t>SFM-wSDGE-vEx-hAC-tWt-bCA-eMS-mRE-ILtg-CFL-Mod-55W-Rpl-Prim</t>
  </si>
  <si>
    <t>SFM-wSDGE-vEx-hGF-tWt-bCA-eMS-mRE-ILtg-CFL-Mod-55W-Rpl-Prim</t>
  </si>
  <si>
    <t>SFM-wSDGE-vEx-hAC-tWt-bCA-eMS-mRE-ILtg-CFL-Mod-65W-Rpl-Prim</t>
  </si>
  <si>
    <t>SFM-wSDGE-vEx-hGF-tWt-bCA-eMS-mRE-ILtg-CFL-Mod-65W-Rpl-Prim</t>
  </si>
  <si>
    <t>SFM-wSDGE-vEx-hAC-tWt-bCA-eMS-mRE-ILtg-CFL-Tor-70W-2LA</t>
  </si>
  <si>
    <t>SFM-wSDGE-vEx-hGF-tWt-bCA-eMS-mRE-ILtg-CFL-Tor-70W-2LA</t>
  </si>
  <si>
    <t>KW</t>
  </si>
  <si>
    <t>KWH</t>
  </si>
  <si>
    <t>THERMS</t>
  </si>
  <si>
    <t>X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</si>
  <si>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</si>
  <si>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</si>
  <si>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</si>
  <si>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</si>
  <si>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</si>
  <si>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</si>
  <si>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</si>
  <si>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</si>
  <si>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</si>
  <si>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</si>
  <si>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</si>
  <si>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</si>
  <si>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</si>
  <si>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</si>
  <si>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</si>
  <si>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</si>
  <si>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</si>
  <si>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</si>
  <si>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</si>
  <si>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</si>
  <si>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</si>
  <si>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</si>
  <si>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</si>
  <si>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</si>
  <si>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</si>
  <si>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 xml:space="preserve">KW </t>
  </si>
  <si>
    <t>Y=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</si>
</sst>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.0000"/>
    <numFmt numFmtId="165" formatCode="0.000"/>
    <numFmt numFmtId="166" formatCode="_(* #,##0.0000_);_(* \(#,##0.0000\);_(* &quot;-&quot;??_);_(@_)"/>
    <numFmt numFmtId="167" formatCode="_(* #,##0.00000_);_(* \(#,##0.00000\);_(* &quot;-&quot;??_);_(@_)"/>
    <numFmt numFmtId="168" formatCode="_(* #,##0.0_);_(* \(#,##0.0\);_(* &quot;-&quot;??_);_(@_)"/>
    <numFmt numFmtId="169" formatCode="_(* #,##0.0000000_);_(* \(#,##0.0000000\);_(* &quot;-&quot;??_);_(@_)"/>
  </numFmts>
  <fonts count="2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17"/>
      <name val="Arial"/>
      <family val="2"/>
    </font>
    <font>
      <sz val="10"/>
      <color indexed="60"/>
      <name val="Arial"/>
      <family val="2"/>
    </font>
    <font>
      <sz val="10"/>
      <color indexed="62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b/>
      <sz val="12"/>
      <name val="Cambria"/>
      <family val="1"/>
      <scheme val="major"/>
    </font>
  </fonts>
  <fills count="1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23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165" fontId="0" fillId="0" borderId="0" xfId="0" applyNumberFormat="1"/>
    <xf numFmtId="164" fontId="0" fillId="0" borderId="0" xfId="0" applyNumberFormat="1"/>
    <xf numFmtId="0" fontId="2" fillId="0" borderId="0" xfId="0" applyFont="1" applyFill="1"/>
    <xf numFmtId="0" fontId="0" fillId="0" borderId="0" xfId="0" applyFill="1"/>
    <xf numFmtId="164" fontId="0" fillId="0" borderId="0" xfId="0" applyNumberFormat="1" applyFill="1"/>
    <xf numFmtId="0" fontId="2" fillId="0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12" fillId="4" borderId="1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7" borderId="11" xfId="0" applyFont="1" applyFill="1" applyBorder="1"/>
    <xf numFmtId="0" fontId="0" fillId="7" borderId="12" xfId="0" applyFill="1" applyBorder="1"/>
    <xf numFmtId="0" fontId="13" fillId="6" borderId="13" xfId="0" applyFont="1" applyFill="1" applyBorder="1" applyAlignment="1">
      <alignment vertical="center"/>
    </xf>
    <xf numFmtId="0" fontId="0" fillId="6" borderId="13" xfId="0" applyFill="1" applyBorder="1" applyAlignment="1">
      <alignment vertical="center"/>
    </xf>
    <xf numFmtId="0" fontId="0" fillId="6" borderId="12" xfId="0" applyFill="1" applyBorder="1" applyAlignment="1">
      <alignment vertical="center"/>
    </xf>
    <xf numFmtId="0" fontId="13" fillId="8" borderId="11" xfId="0" applyFont="1" applyFill="1" applyBorder="1"/>
    <xf numFmtId="0" fontId="0" fillId="8" borderId="13" xfId="0" applyFill="1" applyBorder="1"/>
    <xf numFmtId="0" fontId="0" fillId="8" borderId="12" xfId="0" applyFill="1" applyBorder="1"/>
    <xf numFmtId="0" fontId="0" fillId="7" borderId="14" xfId="0" applyFill="1" applyBorder="1"/>
    <xf numFmtId="0" fontId="0" fillId="7" borderId="15" xfId="0" applyFill="1" applyBorder="1"/>
    <xf numFmtId="0" fontId="0" fillId="6" borderId="0" xfId="0" applyFill="1" applyBorder="1" applyAlignment="1">
      <alignment vertical="center"/>
    </xf>
    <xf numFmtId="0" fontId="11" fillId="6" borderId="0" xfId="0" applyFont="1" applyFill="1" applyBorder="1" applyAlignment="1">
      <alignment vertical="center"/>
    </xf>
    <xf numFmtId="0" fontId="0" fillId="6" borderId="15" xfId="0" applyFill="1" applyBorder="1" applyAlignment="1">
      <alignment vertical="center"/>
    </xf>
    <xf numFmtId="0" fontId="2" fillId="8" borderId="14" xfId="0" applyFont="1" applyFill="1" applyBorder="1"/>
    <xf numFmtId="0" fontId="0" fillId="8" borderId="0" xfId="0" applyFill="1" applyBorder="1"/>
    <xf numFmtId="0" fontId="0" fillId="8" borderId="15" xfId="0" applyFill="1" applyBorder="1"/>
    <xf numFmtId="0" fontId="2" fillId="7" borderId="14" xfId="0" applyFont="1" applyFill="1" applyBorder="1"/>
    <xf numFmtId="0" fontId="2" fillId="7" borderId="15" xfId="0" applyFont="1" applyFill="1" applyBorder="1"/>
    <xf numFmtId="0" fontId="2" fillId="6" borderId="0" xfId="0" applyFont="1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/>
    </xf>
    <xf numFmtId="0" fontId="2" fillId="8" borderId="0" xfId="0" applyFont="1" applyFill="1" applyBorder="1"/>
    <xf numFmtId="0" fontId="0" fillId="7" borderId="16" xfId="0" applyFill="1" applyBorder="1"/>
    <xf numFmtId="0" fontId="0" fillId="7" borderId="17" xfId="0" applyFill="1" applyBorder="1"/>
    <xf numFmtId="0" fontId="8" fillId="8" borderId="16" xfId="0" applyFont="1" applyFill="1" applyBorder="1"/>
    <xf numFmtId="0" fontId="0" fillId="8" borderId="18" xfId="0" applyFill="1" applyBorder="1"/>
    <xf numFmtId="0" fontId="0" fillId="8" borderId="17" xfId="0" applyFill="1" applyBorder="1"/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2" fillId="6" borderId="0" xfId="0" applyFont="1" applyFill="1" applyAlignment="1">
      <alignment horizontal="center"/>
    </xf>
    <xf numFmtId="165" fontId="6" fillId="0" borderId="1" xfId="0" applyNumberFormat="1" applyFont="1" applyFill="1" applyBorder="1" applyAlignment="1">
      <alignment horizontal="center" vertical="center" wrapText="1"/>
    </xf>
    <xf numFmtId="165" fontId="0" fillId="7" borderId="1" xfId="0" applyNumberFormat="1" applyFill="1" applyBorder="1" applyAlignment="1">
      <alignment horizontal="center"/>
    </xf>
    <xf numFmtId="0" fontId="13" fillId="7" borderId="13" xfId="0" applyFont="1" applyFill="1" applyBorder="1"/>
    <xf numFmtId="0" fontId="0" fillId="7" borderId="0" xfId="0" applyFill="1" applyBorder="1"/>
    <xf numFmtId="0" fontId="2" fillId="7" borderId="0" xfId="0" applyFont="1" applyFill="1" applyBorder="1"/>
    <xf numFmtId="0" fontId="0" fillId="7" borderId="18" xfId="0" applyFill="1" applyBorder="1"/>
    <xf numFmtId="0" fontId="11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0" fillId="7" borderId="1" xfId="0" applyNumberFormat="1" applyFill="1" applyBorder="1" applyAlignment="1">
      <alignment horizontal="center"/>
    </xf>
    <xf numFmtId="0" fontId="11" fillId="0" borderId="19" xfId="0" applyFont="1" applyBorder="1"/>
    <xf numFmtId="0" fontId="11" fillId="0" borderId="20" xfId="0" applyFont="1" applyBorder="1"/>
    <xf numFmtId="0" fontId="6" fillId="0" borderId="0" xfId="0" applyFont="1" applyAlignment="1">
      <alignment horizontal="left"/>
    </xf>
    <xf numFmtId="0" fontId="6" fillId="0" borderId="21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5" fillId="10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1" xfId="0" applyNumberFormat="1" applyFill="1" applyBorder="1" applyAlignment="1">
      <alignment horizontal="center"/>
    </xf>
    <xf numFmtId="0" fontId="0" fillId="10" borderId="1" xfId="0" applyFill="1" applyBorder="1"/>
    <xf numFmtId="0" fontId="8" fillId="10" borderId="1" xfId="0" applyFont="1" applyFill="1" applyBorder="1" applyAlignment="1">
      <alignment horizontal="center"/>
    </xf>
    <xf numFmtId="0" fontId="9" fillId="10" borderId="1" xfId="0" applyFont="1" applyFill="1" applyBorder="1" applyAlignment="1">
      <alignment horizontal="center"/>
    </xf>
    <xf numFmtId="0" fontId="10" fillId="10" borderId="1" xfId="0" applyFont="1" applyFill="1" applyBorder="1" applyAlignment="1">
      <alignment horizontal="center"/>
    </xf>
    <xf numFmtId="0" fontId="6" fillId="0" borderId="0" xfId="0" applyFont="1"/>
    <xf numFmtId="0" fontId="0" fillId="11" borderId="0" xfId="0" applyFill="1"/>
    <xf numFmtId="166" fontId="6" fillId="0" borderId="1" xfId="1" applyNumberFormat="1" applyFont="1" applyFill="1" applyBorder="1" applyAlignment="1">
      <alignment horizontal="center" vertical="center" wrapText="1"/>
    </xf>
    <xf numFmtId="166" fontId="16" fillId="11" borderId="0" xfId="1" applyNumberFormat="1" applyFont="1" applyFill="1"/>
    <xf numFmtId="167" fontId="6" fillId="0" borderId="1" xfId="1" applyNumberFormat="1" applyFont="1" applyFill="1" applyBorder="1" applyAlignment="1">
      <alignment horizontal="center" vertical="center" wrapText="1"/>
    </xf>
    <xf numFmtId="167" fontId="16" fillId="11" borderId="0" xfId="1" applyNumberFormat="1" applyFont="1" applyFill="1"/>
    <xf numFmtId="168" fontId="6" fillId="0" borderId="1" xfId="1" applyNumberFormat="1" applyFont="1" applyFill="1" applyBorder="1" applyAlignment="1">
      <alignment horizontal="center" vertical="center" wrapText="1"/>
    </xf>
    <xf numFmtId="168" fontId="16" fillId="11" borderId="0" xfId="1" applyNumberFormat="1" applyFont="1" applyFill="1"/>
    <xf numFmtId="0" fontId="0" fillId="12" borderId="1" xfId="0" applyFill="1" applyBorder="1"/>
    <xf numFmtId="0" fontId="0" fillId="13" borderId="1" xfId="0" applyFill="1" applyBorder="1"/>
    <xf numFmtId="0" fontId="19" fillId="0" borderId="0" xfId="0" applyFont="1"/>
    <xf numFmtId="0" fontId="0" fillId="0" borderId="0" xfId="0" applyFill="1" applyBorder="1" applyAlignment="1"/>
    <xf numFmtId="0" fontId="0" fillId="0" borderId="18" xfId="0" applyFill="1" applyBorder="1" applyAlignment="1"/>
    <xf numFmtId="0" fontId="17" fillId="0" borderId="22" xfId="0" applyFont="1" applyFill="1" applyBorder="1" applyAlignment="1">
      <alignment horizontal="center"/>
    </xf>
    <xf numFmtId="0" fontId="17" fillId="0" borderId="22" xfId="0" applyFont="1" applyFill="1" applyBorder="1" applyAlignment="1">
      <alignment horizontal="centerContinuous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0" xfId="0" applyBorder="1"/>
    <xf numFmtId="0" fontId="0" fillId="0" borderId="27" xfId="0" applyBorder="1"/>
    <xf numFmtId="0" fontId="17" fillId="0" borderId="28" xfId="0" applyFont="1" applyFill="1" applyBorder="1" applyAlignment="1">
      <alignment horizontal="centerContinuous"/>
    </xf>
    <xf numFmtId="0" fontId="0" fillId="0" borderId="26" xfId="0" applyFill="1" applyBorder="1" applyAlignment="1"/>
    <xf numFmtId="0" fontId="0" fillId="0" borderId="29" xfId="0" applyFill="1" applyBorder="1" applyAlignment="1"/>
    <xf numFmtId="0" fontId="17" fillId="0" borderId="28" xfId="0" applyFont="1" applyFill="1" applyBorder="1" applyAlignment="1">
      <alignment horizontal="center"/>
    </xf>
    <xf numFmtId="0" fontId="17" fillId="0" borderId="30" xfId="0" applyFont="1" applyFill="1" applyBorder="1" applyAlignment="1">
      <alignment horizontal="center"/>
    </xf>
    <xf numFmtId="0" fontId="0" fillId="0" borderId="27" xfId="0" applyFill="1" applyBorder="1" applyAlignment="1"/>
    <xf numFmtId="0" fontId="0" fillId="0" borderId="31" xfId="0" applyFill="1" applyBorder="1" applyAlignment="1"/>
    <xf numFmtId="0" fontId="0" fillId="0" borderId="32" xfId="0" applyBorder="1"/>
    <xf numFmtId="0" fontId="0" fillId="0" borderId="21" xfId="0" applyBorder="1"/>
    <xf numFmtId="0" fontId="0" fillId="0" borderId="33" xfId="0" applyBorder="1"/>
    <xf numFmtId="0" fontId="0" fillId="10" borderId="0" xfId="0" applyFill="1" applyBorder="1" applyAlignment="1"/>
    <xf numFmtId="0" fontId="0" fillId="10" borderId="18" xfId="0" applyFill="1" applyBorder="1" applyAlignment="1"/>
    <xf numFmtId="0" fontId="2" fillId="14" borderId="1" xfId="0" applyFont="1" applyFill="1" applyBorder="1" applyAlignment="1">
      <alignment horizontal="center"/>
    </xf>
    <xf numFmtId="0" fontId="0" fillId="0" borderId="32" xfId="0" applyFill="1" applyBorder="1" applyAlignment="1"/>
    <xf numFmtId="0" fontId="0" fillId="10" borderId="21" xfId="0" applyFill="1" applyBorder="1" applyAlignment="1"/>
    <xf numFmtId="0" fontId="0" fillId="0" borderId="21" xfId="0" applyFill="1" applyBorder="1" applyAlignment="1"/>
    <xf numFmtId="0" fontId="0" fillId="0" borderId="33" xfId="0" applyFill="1" applyBorder="1" applyAlignment="1"/>
    <xf numFmtId="0" fontId="1" fillId="0" borderId="23" xfId="0" applyFont="1" applyFill="1" applyBorder="1"/>
    <xf numFmtId="0" fontId="8" fillId="0" borderId="25" xfId="0" applyFont="1" applyFill="1" applyBorder="1" applyAlignment="1">
      <alignment horizontal="center" vertical="center"/>
    </xf>
    <xf numFmtId="0" fontId="1" fillId="0" borderId="32" xfId="0" applyFont="1" applyBorder="1"/>
    <xf numFmtId="0" fontId="8" fillId="0" borderId="33" xfId="0" applyFont="1" applyFill="1" applyBorder="1" applyAlignment="1">
      <alignment horizontal="center" vertical="center"/>
    </xf>
    <xf numFmtId="1" fontId="2" fillId="8" borderId="1" xfId="0" applyNumberFormat="1" applyFont="1" applyFill="1" applyBorder="1"/>
    <xf numFmtId="0" fontId="2" fillId="0" borderId="26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21" xfId="0" applyFont="1" applyBorder="1"/>
    <xf numFmtId="9" fontId="20" fillId="0" borderId="41" xfId="0" applyNumberFormat="1" applyFont="1" applyBorder="1"/>
    <xf numFmtId="9" fontId="20" fillId="0" borderId="40" xfId="0" applyNumberFormat="1" applyFont="1" applyBorder="1"/>
    <xf numFmtId="9" fontId="19" fillId="0" borderId="1" xfId="0" applyNumberFormat="1" applyFont="1" applyBorder="1"/>
    <xf numFmtId="9" fontId="20" fillId="0" borderId="1" xfId="0" applyNumberFormat="1" applyFont="1" applyBorder="1"/>
    <xf numFmtId="0" fontId="2" fillId="0" borderId="42" xfId="0" applyFont="1" applyBorder="1"/>
    <xf numFmtId="0" fontId="0" fillId="0" borderId="43" xfId="0" applyBorder="1"/>
    <xf numFmtId="0" fontId="7" fillId="0" borderId="32" xfId="0" applyFont="1" applyBorder="1"/>
    <xf numFmtId="0" fontId="7" fillId="0" borderId="21" xfId="0" applyFont="1" applyBorder="1"/>
    <xf numFmtId="9" fontId="0" fillId="0" borderId="27" xfId="0" applyNumberFormat="1" applyBorder="1"/>
    <xf numFmtId="169" fontId="2" fillId="0" borderId="24" xfId="1" applyNumberFormat="1" applyFont="1" applyFill="1" applyBorder="1" applyAlignment="1">
      <alignment horizontal="center" vertical="center"/>
    </xf>
    <xf numFmtId="169" fontId="11" fillId="0" borderId="24" xfId="1" applyNumberFormat="1" applyFont="1" applyFill="1" applyBorder="1" applyAlignment="1">
      <alignment horizontal="center" vertical="center"/>
    </xf>
    <xf numFmtId="169" fontId="2" fillId="0" borderId="21" xfId="1" applyNumberFormat="1" applyFont="1" applyFill="1" applyBorder="1" applyAlignment="1">
      <alignment horizontal="center" vertical="center"/>
    </xf>
    <xf numFmtId="169" fontId="11" fillId="0" borderId="2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166" fontId="0" fillId="0" borderId="0" xfId="1" applyNumberFormat="1" applyFont="1"/>
    <xf numFmtId="166" fontId="2" fillId="0" borderId="1" xfId="1" applyNumberFormat="1" applyFont="1" applyFill="1" applyBorder="1" applyAlignment="1">
      <alignment horizontal="center" vertical="center" wrapText="1"/>
    </xf>
    <xf numFmtId="166" fontId="0" fillId="0" borderId="1" xfId="1" applyNumberFormat="1" applyFont="1" applyFill="1" applyBorder="1"/>
    <xf numFmtId="166" fontId="2" fillId="6" borderId="1" xfId="1" applyNumberFormat="1" applyFont="1" applyFill="1" applyBorder="1" applyAlignment="1">
      <alignment horizontal="center" vertical="center" wrapText="1"/>
    </xf>
    <xf numFmtId="166" fontId="2" fillId="6" borderId="1" xfId="1" applyNumberFormat="1" applyFont="1" applyFill="1" applyBorder="1"/>
    <xf numFmtId="166" fontId="2" fillId="10" borderId="1" xfId="1" applyNumberFormat="1" applyFont="1" applyFill="1" applyBorder="1"/>
    <xf numFmtId="0" fontId="20" fillId="0" borderId="0" xfId="0" applyFont="1" applyBorder="1"/>
    <xf numFmtId="0" fontId="20" fillId="0" borderId="2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0" fontId="2" fillId="3" borderId="34" xfId="0" applyFont="1" applyFill="1" applyBorder="1" applyAlignment="1">
      <alignment horizontal="center" vertical="center" wrapText="1"/>
    </xf>
    <xf numFmtId="166" fontId="0" fillId="0" borderId="0" xfId="0" applyNumberFormat="1"/>
    <xf numFmtId="0" fontId="20" fillId="10" borderId="1" xfId="0" applyNumberFormat="1" applyFont="1" applyFill="1" applyBorder="1" applyAlignment="1">
      <alignment horizontal="center" vertical="center"/>
    </xf>
    <xf numFmtId="0" fontId="21" fillId="0" borderId="0" xfId="0" applyFont="1" applyFill="1"/>
    <xf numFmtId="164" fontId="21" fillId="0" borderId="0" xfId="0" applyNumberFormat="1" applyFont="1" applyFill="1"/>
    <xf numFmtId="0" fontId="2" fillId="3" borderId="34" xfId="0" applyFont="1" applyFill="1" applyBorder="1" applyAlignment="1">
      <alignment horizontal="center"/>
    </xf>
    <xf numFmtId="0" fontId="2" fillId="3" borderId="35" xfId="0" applyFont="1" applyFill="1" applyBorder="1" applyAlignment="1">
      <alignment horizontal="center"/>
    </xf>
    <xf numFmtId="0" fontId="2" fillId="3" borderId="36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4" fillId="0" borderId="24" xfId="2" applyBorder="1" applyAlignment="1" applyProtection="1">
      <alignment horizontal="left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2" fillId="4" borderId="37" xfId="0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/>
    </xf>
    <xf numFmtId="0" fontId="2" fillId="4" borderId="30" xfId="0" applyFont="1" applyFill="1" applyBorder="1" applyAlignment="1">
      <alignment horizontal="center"/>
    </xf>
    <xf numFmtId="0" fontId="11" fillId="4" borderId="28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11" fillId="4" borderId="3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3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  <xf numFmtId="0" fontId="0" fillId="0" borderId="23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2" fillId="2" borderId="32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0" fontId="2" fillId="3" borderId="40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 wrapText="1"/>
    </xf>
    <xf numFmtId="0" fontId="2" fillId="5" borderId="12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2" fillId="6" borderId="32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33" xfId="0" applyFont="1" applyFill="1" applyBorder="1" applyAlignment="1">
      <alignment horizontal="center"/>
    </xf>
    <xf numFmtId="0" fontId="2" fillId="4" borderId="32" xfId="0" applyFont="1" applyFill="1" applyBorder="1" applyAlignment="1">
      <alignment horizontal="center"/>
    </xf>
    <xf numFmtId="0" fontId="2" fillId="4" borderId="21" xfId="0" applyFont="1" applyFill="1" applyBorder="1" applyAlignment="1">
      <alignment horizontal="center"/>
    </xf>
    <xf numFmtId="0" fontId="2" fillId="4" borderId="33" xfId="0" applyFont="1" applyFill="1" applyBorder="1" applyAlignment="1">
      <alignment horizontal="center"/>
    </xf>
    <xf numFmtId="0" fontId="2" fillId="9" borderId="34" xfId="0" applyFont="1" applyFill="1" applyBorder="1" applyAlignment="1">
      <alignment horizontal="center" vertical="center"/>
    </xf>
    <xf numFmtId="0" fontId="2" fillId="9" borderId="35" xfId="0" applyFont="1" applyFill="1" applyBorder="1" applyAlignment="1">
      <alignment horizontal="center" vertical="center"/>
    </xf>
    <xf numFmtId="0" fontId="2" fillId="9" borderId="36" xfId="0" applyFont="1" applyFill="1" applyBorder="1" applyAlignment="1">
      <alignment horizontal="center" vertical="center"/>
    </xf>
    <xf numFmtId="0" fontId="11" fillId="9" borderId="34" xfId="0" applyFont="1" applyFill="1" applyBorder="1" applyAlignment="1">
      <alignment horizontal="center" vertical="center"/>
    </xf>
    <xf numFmtId="0" fontId="11" fillId="9" borderId="35" xfId="0" applyFont="1" applyFill="1" applyBorder="1" applyAlignment="1">
      <alignment horizontal="center" vertical="center"/>
    </xf>
    <xf numFmtId="0" fontId="11" fillId="9" borderId="36" xfId="0" applyFont="1" applyFill="1" applyBorder="1" applyAlignment="1">
      <alignment horizontal="center" vertical="center"/>
    </xf>
    <xf numFmtId="166" fontId="2" fillId="0" borderId="23" xfId="1" applyNumberFormat="1" applyFont="1" applyFill="1" applyBorder="1" applyAlignment="1">
      <alignment horizontal="center"/>
    </xf>
    <xf numFmtId="166" fontId="2" fillId="0" borderId="24" xfId="1" applyNumberFormat="1" applyFont="1" applyFill="1" applyBorder="1" applyAlignment="1">
      <alignment horizontal="center"/>
    </xf>
    <xf numFmtId="166" fontId="2" fillId="0" borderId="25" xfId="1" applyNumberFormat="1" applyFont="1" applyFill="1" applyBorder="1" applyAlignment="1">
      <alignment horizontal="center"/>
    </xf>
    <xf numFmtId="166" fontId="2" fillId="6" borderId="23" xfId="1" applyNumberFormat="1" applyFont="1" applyFill="1" applyBorder="1" applyAlignment="1">
      <alignment horizontal="center"/>
    </xf>
    <xf numFmtId="166" fontId="2" fillId="6" borderId="24" xfId="1" applyNumberFormat="1" applyFont="1" applyFill="1" applyBorder="1" applyAlignment="1">
      <alignment horizontal="center"/>
    </xf>
    <xf numFmtId="166" fontId="2" fillId="6" borderId="25" xfId="1" applyNumberFormat="1" applyFont="1" applyFill="1" applyBorder="1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070866141732293"/>
          <c:y val="0.16802212488917706"/>
          <c:w val="0.52440944881889762"/>
          <c:h val="0.64498815683264743"/>
        </c:manualLayout>
      </c:layout>
      <c:scatterChart>
        <c:scatterStyle val="lineMarker"/>
        <c:ser>
          <c:idx val="0"/>
          <c:order val="0"/>
          <c:tx>
            <c:v>kW weighted from 08 DEER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38445929691859382"/>
                  <c:y val="-2.7101012575123026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sng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kW Linear Regression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sng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Equation:</a:t>
                    </a:r>
                    <a:endParaRPr lang="en-US" sz="10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endParaRPr lang="en-US" sz="10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y = 0.00027x - 7.508 E -07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R</a:t>
                    </a:r>
                    <a:r>
                      <a:rPr lang="en-US" sz="1000" b="0" i="0" u="none" strike="noStrike" baseline="3000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</a:t>
                    </a: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= 1.0000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'HVC WGT'!$B$12:$B$35</c:f>
              <c:numCache>
                <c:formatCode>General</c:formatCode>
                <c:ptCount val="24"/>
                <c:pt idx="0">
                  <c:v>7</c:v>
                </c:pt>
                <c:pt idx="1">
                  <c:v>9</c:v>
                </c:pt>
                <c:pt idx="2">
                  <c:v>11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23</c:v>
                </c:pt>
                <c:pt idx="11">
                  <c:v>24</c:v>
                </c:pt>
                <c:pt idx="12">
                  <c:v>25</c:v>
                </c:pt>
                <c:pt idx="13">
                  <c:v>26</c:v>
                </c:pt>
                <c:pt idx="14">
                  <c:v>27</c:v>
                </c:pt>
                <c:pt idx="15">
                  <c:v>28</c:v>
                </c:pt>
                <c:pt idx="16">
                  <c:v>30</c:v>
                </c:pt>
                <c:pt idx="17">
                  <c:v>32</c:v>
                </c:pt>
                <c:pt idx="18">
                  <c:v>36</c:v>
                </c:pt>
                <c:pt idx="19">
                  <c:v>40</c:v>
                </c:pt>
                <c:pt idx="20">
                  <c:v>50</c:v>
                </c:pt>
                <c:pt idx="21">
                  <c:v>55</c:v>
                </c:pt>
                <c:pt idx="22">
                  <c:v>65</c:v>
                </c:pt>
                <c:pt idx="23">
                  <c:v>70</c:v>
                </c:pt>
              </c:numCache>
            </c:numRef>
          </c:xVal>
          <c:yVal>
            <c:numRef>
              <c:f>'HVC WGT'!$G$12:$G$35</c:f>
              <c:numCache>
                <c:formatCode>General</c:formatCode>
                <c:ptCount val="24"/>
                <c:pt idx="0">
                  <c:v>1.8913335999999996E-3</c:v>
                </c:pt>
                <c:pt idx="1">
                  <c:v>2.4299548000000001E-3</c:v>
                </c:pt>
                <c:pt idx="2">
                  <c:v>2.9681615999999997E-3</c:v>
                </c:pt>
                <c:pt idx="3">
                  <c:v>3.5134616E-3</c:v>
                </c:pt>
                <c:pt idx="4">
                  <c:v>3.7824715999999997E-3</c:v>
                </c:pt>
                <c:pt idx="5">
                  <c:v>4.0520672000000004E-3</c:v>
                </c:pt>
                <c:pt idx="6">
                  <c:v>4.3212883999999997E-3</c:v>
                </c:pt>
                <c:pt idx="7">
                  <c:v>4.8594951999999993E-3</c:v>
                </c:pt>
                <c:pt idx="8">
                  <c:v>5.1285208000000004E-3</c:v>
                </c:pt>
                <c:pt idx="9">
                  <c:v>5.4051696000000007E-3</c:v>
                </c:pt>
                <c:pt idx="10">
                  <c:v>6.2124263999999993E-3</c:v>
                </c:pt>
                <c:pt idx="11">
                  <c:v>6.4816231999999998E-3</c:v>
                </c:pt>
                <c:pt idx="12">
                  <c:v>6.7512188000000001E-3</c:v>
                </c:pt>
                <c:pt idx="13">
                  <c:v>7.0202287999999993E-3</c:v>
                </c:pt>
                <c:pt idx="14">
                  <c:v>7.2959332000000002E-3</c:v>
                </c:pt>
                <c:pt idx="15">
                  <c:v>7.5655287999999996E-3</c:v>
                </c:pt>
                <c:pt idx="16">
                  <c:v>8.103759999999998E-3</c:v>
                </c:pt>
                <c:pt idx="17">
                  <c:v>8.6419668000000012E-3</c:v>
                </c:pt>
                <c:pt idx="18">
                  <c:v>9.7258724000000001E-3</c:v>
                </c:pt>
                <c:pt idx="19">
                  <c:v>1.0802911600000001E-2</c:v>
                </c:pt>
                <c:pt idx="20">
                  <c:v>1.3508929600000002E-2</c:v>
                </c:pt>
                <c:pt idx="21">
                  <c:v>1.4854978800000002E-2</c:v>
                </c:pt>
                <c:pt idx="22">
                  <c:v>1.7560622399999996E-2</c:v>
                </c:pt>
                <c:pt idx="23">
                  <c:v>1.8906671600000001E-2</c:v>
                </c:pt>
              </c:numCache>
            </c:numRef>
          </c:yVal>
        </c:ser>
        <c:axId val="128590592"/>
        <c:axId val="128592512"/>
      </c:scatterChart>
      <c:valAx>
        <c:axId val="1285905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Lamp Wattage</a:t>
                </a:r>
              </a:p>
            </c:rich>
          </c:tx>
          <c:layout>
            <c:manualLayout>
              <c:xMode val="edge"/>
              <c:yMode val="edge"/>
              <c:x val="0.32283464566929143"/>
              <c:y val="0.8970212463279488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592512"/>
        <c:crosses val="autoZero"/>
        <c:crossBetween val="midCat"/>
      </c:valAx>
      <c:valAx>
        <c:axId val="1285925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kW per lamp</a:t>
                </a:r>
              </a:p>
            </c:rich>
          </c:tx>
          <c:layout>
            <c:manualLayout>
              <c:xMode val="edge"/>
              <c:yMode val="edge"/>
              <c:x val="2.5196850393700787E-2"/>
              <c:y val="0.38482498630760625"/>
            </c:manualLayout>
          </c:layout>
          <c:spPr>
            <a:noFill/>
            <a:ln w="25400">
              <a:noFill/>
            </a:ln>
          </c:spPr>
        </c:title>
        <c:numFmt formatCode="0.0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59059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968503937007922"/>
          <c:y val="0.5203266258384367"/>
          <c:w val="0.19527559055118071"/>
          <c:h val="0.2655832248611202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594221131210264"/>
          <c:y val="0.17158199404898269"/>
          <c:w val="0.52979149335669162"/>
          <c:h val="0.64343247768368528"/>
        </c:manualLayout>
      </c:layout>
      <c:scatterChart>
        <c:scatterStyle val="lineMarker"/>
        <c:ser>
          <c:idx val="0"/>
          <c:order val="0"/>
          <c:tx>
            <c:v>kWh weighted from 08 DEER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38596635948644586"/>
                  <c:y val="-1.876680937678120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sng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kWh Linear Regression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sng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Equation:</a:t>
                    </a:r>
                    <a:endParaRPr lang="en-US" sz="10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endParaRPr lang="en-US" sz="10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y = 1.945367x - 0.006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R</a:t>
                    </a:r>
                    <a:r>
                      <a:rPr lang="en-US" sz="1000" b="0" i="0" u="none" strike="noStrike" baseline="3000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</a:t>
                    </a: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= 1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'HVC WGT'!$B$12:$B$35</c:f>
              <c:numCache>
                <c:formatCode>General</c:formatCode>
                <c:ptCount val="24"/>
                <c:pt idx="0">
                  <c:v>7</c:v>
                </c:pt>
                <c:pt idx="1">
                  <c:v>9</c:v>
                </c:pt>
                <c:pt idx="2">
                  <c:v>11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23</c:v>
                </c:pt>
                <c:pt idx="11">
                  <c:v>24</c:v>
                </c:pt>
                <c:pt idx="12">
                  <c:v>25</c:v>
                </c:pt>
                <c:pt idx="13">
                  <c:v>26</c:v>
                </c:pt>
                <c:pt idx="14">
                  <c:v>27</c:v>
                </c:pt>
                <c:pt idx="15">
                  <c:v>28</c:v>
                </c:pt>
                <c:pt idx="16">
                  <c:v>30</c:v>
                </c:pt>
                <c:pt idx="17">
                  <c:v>32</c:v>
                </c:pt>
                <c:pt idx="18">
                  <c:v>36</c:v>
                </c:pt>
                <c:pt idx="19">
                  <c:v>40</c:v>
                </c:pt>
                <c:pt idx="20">
                  <c:v>50</c:v>
                </c:pt>
                <c:pt idx="21">
                  <c:v>55</c:v>
                </c:pt>
                <c:pt idx="22">
                  <c:v>65</c:v>
                </c:pt>
                <c:pt idx="23">
                  <c:v>70</c:v>
                </c:pt>
              </c:numCache>
            </c:numRef>
          </c:xVal>
          <c:yVal>
            <c:numRef>
              <c:f>'HVC WGT'!$H$12:$H$35</c:f>
              <c:numCache>
                <c:formatCode>General</c:formatCode>
                <c:ptCount val="24"/>
                <c:pt idx="0">
                  <c:v>13.62099854177322</c:v>
                </c:pt>
                <c:pt idx="1">
                  <c:v>17.49587576219162</c:v>
                </c:pt>
                <c:pt idx="2">
                  <c:v>21.370720695226485</c:v>
                </c:pt>
                <c:pt idx="3">
                  <c:v>25.30461055855142</c:v>
                </c:pt>
                <c:pt idx="4">
                  <c:v>27.242033025068853</c:v>
                </c:pt>
                <c:pt idx="5">
                  <c:v>29.179453885604453</c:v>
                </c:pt>
                <c:pt idx="6">
                  <c:v>31.116814885813064</c:v>
                </c:pt>
                <c:pt idx="7">
                  <c:v>34.991696063449162</c:v>
                </c:pt>
                <c:pt idx="8">
                  <c:v>36.929117079664806</c:v>
                </c:pt>
                <c:pt idx="9">
                  <c:v>38.925607878286556</c:v>
                </c:pt>
                <c:pt idx="10">
                  <c:v>44.737849935463224</c:v>
                </c:pt>
                <c:pt idx="11">
                  <c:v>46.675286243192502</c:v>
                </c:pt>
                <c:pt idx="12">
                  <c:v>48.612754154608844</c:v>
                </c:pt>
                <c:pt idx="13">
                  <c:v>50.550086445004396</c:v>
                </c:pt>
                <c:pt idx="14">
                  <c:v>52.54665428656314</c:v>
                </c:pt>
                <c:pt idx="15">
                  <c:v>54.484027517140341</c:v>
                </c:pt>
                <c:pt idx="16">
                  <c:v>58.358820842847926</c:v>
                </c:pt>
                <c:pt idx="17">
                  <c:v>62.233699683820682</c:v>
                </c:pt>
                <c:pt idx="18">
                  <c:v>70.042422716929394</c:v>
                </c:pt>
                <c:pt idx="19">
                  <c:v>77.792116683609734</c:v>
                </c:pt>
                <c:pt idx="20">
                  <c:v>97.284464783287433</c:v>
                </c:pt>
                <c:pt idx="21">
                  <c:v>106.97157382054498</c:v>
                </c:pt>
                <c:pt idx="22">
                  <c:v>126.46404206938175</c:v>
                </c:pt>
                <c:pt idx="23">
                  <c:v>136.15083323748021</c:v>
                </c:pt>
              </c:numCache>
            </c:numRef>
          </c:yVal>
        </c:ser>
        <c:axId val="128777216"/>
        <c:axId val="132318336"/>
      </c:scatterChart>
      <c:valAx>
        <c:axId val="128777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CFL Wattage</a:t>
                </a:r>
              </a:p>
            </c:rich>
          </c:tx>
          <c:layout>
            <c:manualLayout>
              <c:xMode val="edge"/>
              <c:yMode val="edge"/>
              <c:x val="0.31562047497686002"/>
              <c:y val="0.89812445026141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318336"/>
        <c:crosses val="autoZero"/>
        <c:crossBetween val="midCat"/>
      </c:valAx>
      <c:valAx>
        <c:axId val="1323183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kWh per lamp</a:t>
                </a:r>
              </a:p>
            </c:rich>
          </c:tx>
          <c:layout>
            <c:manualLayout>
              <c:xMode val="edge"/>
              <c:yMode val="edge"/>
              <c:x val="2.5764895330112714E-2"/>
              <c:y val="0.3806976138706523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77721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658733479571068"/>
          <c:y val="0.5093839409484"/>
          <c:w val="0.20128858288849197"/>
          <c:h val="0.2600539007691063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698432382242666"/>
          <c:y val="0.17112299465240641"/>
          <c:w val="0.52222303171972928"/>
          <c:h val="0.69786096256684493"/>
        </c:manualLayout>
      </c:layout>
      <c:scatterChart>
        <c:scatterStyle val="lineMarker"/>
        <c:ser>
          <c:idx val="0"/>
          <c:order val="0"/>
          <c:tx>
            <c:v>kW weighted from 08 DEER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37793401750359795"/>
                  <c:y val="-0.45008912655971484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sng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therm Linear Regression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sng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Equation:</a:t>
                    </a:r>
                    <a:endParaRPr lang="en-US" sz="10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endParaRPr lang="en-US" sz="10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y = -0.0306x + 0.0001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R</a:t>
                    </a:r>
                    <a:r>
                      <a:rPr lang="en-US" sz="1000" b="0" i="0" u="none" strike="noStrike" baseline="3000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</a:t>
                    </a: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= 1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'HVC WGT'!$B$12:$B$35</c:f>
              <c:numCache>
                <c:formatCode>General</c:formatCode>
                <c:ptCount val="24"/>
                <c:pt idx="0">
                  <c:v>7</c:v>
                </c:pt>
                <c:pt idx="1">
                  <c:v>9</c:v>
                </c:pt>
                <c:pt idx="2">
                  <c:v>11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23</c:v>
                </c:pt>
                <c:pt idx="11">
                  <c:v>24</c:v>
                </c:pt>
                <c:pt idx="12">
                  <c:v>25</c:v>
                </c:pt>
                <c:pt idx="13">
                  <c:v>26</c:v>
                </c:pt>
                <c:pt idx="14">
                  <c:v>27</c:v>
                </c:pt>
                <c:pt idx="15">
                  <c:v>28</c:v>
                </c:pt>
                <c:pt idx="16">
                  <c:v>30</c:v>
                </c:pt>
                <c:pt idx="17">
                  <c:v>32</c:v>
                </c:pt>
                <c:pt idx="18">
                  <c:v>36</c:v>
                </c:pt>
                <c:pt idx="19">
                  <c:v>40</c:v>
                </c:pt>
                <c:pt idx="20">
                  <c:v>50</c:v>
                </c:pt>
                <c:pt idx="21">
                  <c:v>55</c:v>
                </c:pt>
                <c:pt idx="22">
                  <c:v>65</c:v>
                </c:pt>
                <c:pt idx="23">
                  <c:v>70</c:v>
                </c:pt>
              </c:numCache>
            </c:numRef>
          </c:xVal>
          <c:yVal>
            <c:numRef>
              <c:f>'HVC WGT'!$I$12:$I$35</c:f>
              <c:numCache>
                <c:formatCode>General</c:formatCode>
                <c:ptCount val="24"/>
                <c:pt idx="0">
                  <c:v>-0.21476435311199998</c:v>
                </c:pt>
                <c:pt idx="1">
                  <c:v>-0.27585519904</c:v>
                </c:pt>
                <c:pt idx="2">
                  <c:v>-0.33694507556799996</c:v>
                </c:pt>
                <c:pt idx="3">
                  <c:v>-0.39898417229600003</c:v>
                </c:pt>
                <c:pt idx="4">
                  <c:v>-0.42952911055999998</c:v>
                </c:pt>
                <c:pt idx="5">
                  <c:v>-0.46007448216799995</c:v>
                </c:pt>
                <c:pt idx="6">
                  <c:v>-0.49061912531999996</c:v>
                </c:pt>
                <c:pt idx="7">
                  <c:v>-0.5517099827919999</c:v>
                </c:pt>
                <c:pt idx="8">
                  <c:v>-0.58225489145599985</c:v>
                </c:pt>
                <c:pt idx="9">
                  <c:v>-0.61374885515199995</c:v>
                </c:pt>
                <c:pt idx="10">
                  <c:v>-0.70538438833599992</c:v>
                </c:pt>
                <c:pt idx="11">
                  <c:v>-0.73593063225599997</c:v>
                </c:pt>
                <c:pt idx="12">
                  <c:v>-0.76647364799999995</c:v>
                </c:pt>
                <c:pt idx="13">
                  <c:v>-0.79701701480000009</c:v>
                </c:pt>
                <c:pt idx="14">
                  <c:v>-0.82850973647999993</c:v>
                </c:pt>
                <c:pt idx="15">
                  <c:v>-0.85905743672000001</c:v>
                </c:pt>
                <c:pt idx="16">
                  <c:v>-0.92014543720000008</c:v>
                </c:pt>
                <c:pt idx="17">
                  <c:v>-0.98123650423999997</c:v>
                </c:pt>
                <c:pt idx="18">
                  <c:v>-1.1043679931999999</c:v>
                </c:pt>
                <c:pt idx="19">
                  <c:v>-1.22654706072</c:v>
                </c:pt>
                <c:pt idx="20">
                  <c:v>-1.5338952685599998</c:v>
                </c:pt>
                <c:pt idx="21">
                  <c:v>-1.6866220363199995</c:v>
                </c:pt>
                <c:pt idx="22">
                  <c:v>-1.9939700635999995</c:v>
                </c:pt>
                <c:pt idx="23">
                  <c:v>-2.1466970119199997</c:v>
                </c:pt>
              </c:numCache>
            </c:numRef>
          </c:yVal>
        </c:ser>
        <c:axId val="132343296"/>
        <c:axId val="132345216"/>
      </c:scatterChart>
      <c:valAx>
        <c:axId val="132343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CFL Wattage</a:t>
                </a:r>
              </a:p>
            </c:rich>
          </c:tx>
          <c:layout>
            <c:manualLayout>
              <c:xMode val="edge"/>
              <c:yMode val="edge"/>
              <c:x val="0.32381002374703183"/>
              <c:y val="0.8983957219251335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345216"/>
        <c:crosses val="autoZero"/>
        <c:crossBetween val="midCat"/>
      </c:valAx>
      <c:valAx>
        <c:axId val="1323452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therms per lamp</a:t>
                </a:r>
              </a:p>
            </c:rich>
          </c:tx>
          <c:layout>
            <c:manualLayout>
              <c:xMode val="edge"/>
              <c:yMode val="edge"/>
              <c:x val="2.5396825396825397E-2"/>
              <c:y val="0.3877005347593584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34329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2063608715577243"/>
          <c:y val="0.54545454545454541"/>
          <c:w val="0.92222372203474567"/>
          <c:h val="0.8048128342245991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3</xdr:row>
      <xdr:rowOff>9525</xdr:rowOff>
    </xdr:from>
    <xdr:to>
      <xdr:col>10</xdr:col>
      <xdr:colOff>514350</xdr:colOff>
      <xdr:row>24</xdr:row>
      <xdr:rowOff>123825</xdr:rowOff>
    </xdr:to>
    <xdr:graphicFrame macro="">
      <xdr:nvGraphicFramePr>
        <xdr:cNvPr id="315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95250</xdr:colOff>
      <xdr:row>28</xdr:row>
      <xdr:rowOff>123825</xdr:rowOff>
    </xdr:from>
    <xdr:to>
      <xdr:col>10</xdr:col>
      <xdr:colOff>523875</xdr:colOff>
      <xdr:row>50</xdr:row>
      <xdr:rowOff>114300</xdr:rowOff>
    </xdr:to>
    <xdr:graphicFrame macro="">
      <xdr:nvGraphicFramePr>
        <xdr:cNvPr id="315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190500</xdr:colOff>
      <xdr:row>57</xdr:row>
      <xdr:rowOff>0</xdr:rowOff>
    </xdr:from>
    <xdr:to>
      <xdr:col>11</xdr:col>
      <xdr:colOff>95250</xdr:colOff>
      <xdr:row>79</xdr:row>
      <xdr:rowOff>0</xdr:rowOff>
    </xdr:to>
    <xdr:graphicFrame macro="">
      <xdr:nvGraphicFramePr>
        <xdr:cNvPr id="316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factfinder.census.gov/servlet/NPTable?_bm=y&amp;-geo_id=04000US06&amp;-qr_name=ACS_2007_3YR_G00_NP01&amp;-ds_name=&amp;-redoLog=fals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8"/>
  <sheetViews>
    <sheetView tabSelected="1" zoomScale="80" zoomScaleNormal="80" workbookViewId="0">
      <selection activeCell="H24" sqref="H24"/>
    </sheetView>
  </sheetViews>
  <sheetFormatPr defaultRowHeight="12.75"/>
  <cols>
    <col min="1" max="1" width="9.140625" style="6"/>
    <col min="2" max="2" width="11.7109375" style="6" customWidth="1"/>
    <col min="3" max="3" width="30.28515625" customWidth="1"/>
    <col min="4" max="4" width="15" style="10" customWidth="1"/>
    <col min="5" max="5" width="15.140625" style="10" customWidth="1"/>
    <col min="6" max="6" width="14.28515625" style="10" customWidth="1"/>
    <col min="7" max="7" width="14" style="9" customWidth="1"/>
    <col min="8" max="9" width="12.85546875" style="9" customWidth="1"/>
    <col min="10" max="10" width="36.7109375" customWidth="1"/>
    <col min="11" max="11" width="33.140625" customWidth="1"/>
    <col min="12" max="12" width="34.5703125" customWidth="1"/>
    <col min="13" max="13" width="17.42578125" customWidth="1"/>
    <col min="14" max="14" width="39.28515625" customWidth="1"/>
    <col min="15" max="15" width="31.140625" customWidth="1"/>
  </cols>
  <sheetData>
    <row r="1" spans="1:16">
      <c r="D1" s="192" t="s">
        <v>67</v>
      </c>
      <c r="E1" s="193"/>
      <c r="F1" s="194"/>
      <c r="G1" s="189" t="s">
        <v>68</v>
      </c>
      <c r="H1" s="190"/>
      <c r="I1" s="191"/>
    </row>
    <row r="2" spans="1:16" s="1" customFormat="1" ht="66" customHeight="1">
      <c r="A2" s="2" t="s">
        <v>65</v>
      </c>
      <c r="B2" s="2" t="s">
        <v>64</v>
      </c>
      <c r="C2" s="2" t="s">
        <v>2</v>
      </c>
      <c r="D2" s="4" t="s">
        <v>7</v>
      </c>
      <c r="E2" s="4" t="s">
        <v>8</v>
      </c>
      <c r="F2" s="4" t="s">
        <v>9</v>
      </c>
      <c r="G2" s="5" t="s">
        <v>10</v>
      </c>
      <c r="H2" s="5" t="s">
        <v>66</v>
      </c>
      <c r="I2" s="184" t="s">
        <v>11</v>
      </c>
      <c r="J2" s="2" t="s">
        <v>0</v>
      </c>
      <c r="K2" s="2" t="s">
        <v>3</v>
      </c>
      <c r="L2" s="2" t="s">
        <v>4</v>
      </c>
      <c r="M2" s="2" t="s">
        <v>5</v>
      </c>
      <c r="N2" s="2" t="s">
        <v>6</v>
      </c>
      <c r="O2" s="2" t="s">
        <v>1</v>
      </c>
    </row>
    <row r="3" spans="1:16">
      <c r="A3" s="16" t="s">
        <v>63</v>
      </c>
      <c r="B3" s="16">
        <v>7</v>
      </c>
      <c r="C3" s="16" t="s">
        <v>16</v>
      </c>
      <c r="D3" s="117">
        <v>1.554E-3</v>
      </c>
      <c r="E3" s="117">
        <v>15.049200000000001</v>
      </c>
      <c r="F3" s="117">
        <v>0</v>
      </c>
      <c r="G3" s="118">
        <v>3.1519999999999999E-3</v>
      </c>
      <c r="H3" s="118">
        <v>18.697099999999999</v>
      </c>
      <c r="I3" s="118">
        <v>-0.35319200000000001</v>
      </c>
      <c r="J3" s="16" t="s">
        <v>114</v>
      </c>
      <c r="K3" s="16" t="s">
        <v>115</v>
      </c>
      <c r="L3" s="16" t="s">
        <v>116</v>
      </c>
      <c r="M3" s="16" t="s">
        <v>14</v>
      </c>
      <c r="N3" s="16" t="s">
        <v>50</v>
      </c>
      <c r="O3" s="16" t="s">
        <v>49</v>
      </c>
      <c r="P3" s="16"/>
    </row>
    <row r="4" spans="1:16">
      <c r="A4" s="16" t="s">
        <v>85</v>
      </c>
      <c r="B4" s="16">
        <v>7</v>
      </c>
      <c r="C4" s="16" t="s">
        <v>16</v>
      </c>
      <c r="D4" s="117">
        <v>1.598E-3</v>
      </c>
      <c r="E4" s="117">
        <v>15.0175</v>
      </c>
      <c r="F4" s="117">
        <v>0</v>
      </c>
      <c r="G4" s="118">
        <v>1.606E-3</v>
      </c>
      <c r="H4" s="118">
        <v>15.027100000000001</v>
      </c>
      <c r="I4" s="118">
        <v>-0.318579</v>
      </c>
      <c r="J4" s="16" t="s">
        <v>117</v>
      </c>
      <c r="K4" s="16" t="s">
        <v>115</v>
      </c>
      <c r="L4" s="16" t="s">
        <v>116</v>
      </c>
      <c r="M4" s="16" t="s">
        <v>14</v>
      </c>
      <c r="N4" s="16" t="s">
        <v>50</v>
      </c>
      <c r="O4" s="16" t="s">
        <v>49</v>
      </c>
      <c r="P4" s="16"/>
    </row>
    <row r="5" spans="1:16">
      <c r="A5" s="16" t="s">
        <v>63</v>
      </c>
      <c r="B5" s="16">
        <v>9</v>
      </c>
      <c r="C5" s="16" t="s">
        <v>16</v>
      </c>
      <c r="D5" s="117">
        <v>1.9949999999999998E-3</v>
      </c>
      <c r="E5" s="117">
        <v>19.3184</v>
      </c>
      <c r="F5" s="117">
        <v>0</v>
      </c>
      <c r="G5" s="118">
        <v>4.0470000000000002E-3</v>
      </c>
      <c r="H5" s="118">
        <v>24.001200000000001</v>
      </c>
      <c r="I5" s="118">
        <v>-0.45338800000000001</v>
      </c>
      <c r="J5" s="16" t="s">
        <v>118</v>
      </c>
      <c r="K5" s="16" t="s">
        <v>115</v>
      </c>
      <c r="L5" s="16" t="s">
        <v>116</v>
      </c>
      <c r="M5" s="16" t="s">
        <v>14</v>
      </c>
      <c r="N5" s="16" t="s">
        <v>52</v>
      </c>
      <c r="O5" s="16" t="s">
        <v>51</v>
      </c>
      <c r="P5" s="16"/>
    </row>
    <row r="6" spans="1:16">
      <c r="A6" s="16" t="s">
        <v>85</v>
      </c>
      <c r="B6" s="16">
        <v>9</v>
      </c>
      <c r="C6" s="16" t="s">
        <v>16</v>
      </c>
      <c r="D6" s="117">
        <v>2.052E-3</v>
      </c>
      <c r="E6" s="117">
        <v>19.277799999999999</v>
      </c>
      <c r="F6" s="117">
        <v>0</v>
      </c>
      <c r="G6" s="118">
        <v>2.062E-3</v>
      </c>
      <c r="H6" s="118">
        <v>19.290099999999999</v>
      </c>
      <c r="I6" s="118">
        <v>-0.40895599999999999</v>
      </c>
      <c r="J6" s="16" t="s">
        <v>119</v>
      </c>
      <c r="K6" s="16" t="s">
        <v>115</v>
      </c>
      <c r="L6" s="16" t="s">
        <v>116</v>
      </c>
      <c r="M6" s="16" t="s">
        <v>14</v>
      </c>
      <c r="N6" s="16" t="s">
        <v>52</v>
      </c>
      <c r="O6" s="16" t="s">
        <v>51</v>
      </c>
      <c r="P6" s="16"/>
    </row>
    <row r="7" spans="1:16">
      <c r="A7" s="16" t="s">
        <v>63</v>
      </c>
      <c r="B7" s="16">
        <v>11</v>
      </c>
      <c r="C7" s="16" t="s">
        <v>16</v>
      </c>
      <c r="D7" s="117">
        <v>2.4359999999999998E-3</v>
      </c>
      <c r="E7" s="117">
        <v>23.587700000000002</v>
      </c>
      <c r="F7" s="117">
        <v>0</v>
      </c>
      <c r="G7" s="118">
        <v>4.9410000000000001E-3</v>
      </c>
      <c r="H7" s="118">
        <v>29.305399999999999</v>
      </c>
      <c r="I7" s="118">
        <v>-0.55358399999999996</v>
      </c>
      <c r="J7" s="16" t="s">
        <v>120</v>
      </c>
      <c r="K7" s="16" t="s">
        <v>115</v>
      </c>
      <c r="L7" s="16" t="s">
        <v>116</v>
      </c>
      <c r="M7" s="16" t="s">
        <v>14</v>
      </c>
      <c r="N7" s="16" t="s">
        <v>15</v>
      </c>
      <c r="O7" s="16" t="s">
        <v>12</v>
      </c>
      <c r="P7" s="16"/>
    </row>
    <row r="8" spans="1:16">
      <c r="A8" s="16" t="s">
        <v>85</v>
      </c>
      <c r="B8" s="16">
        <v>11</v>
      </c>
      <c r="C8" s="16" t="s">
        <v>16</v>
      </c>
      <c r="D8" s="117">
        <v>2.5049999999999998E-3</v>
      </c>
      <c r="E8" s="117">
        <v>23.5381</v>
      </c>
      <c r="F8" s="117">
        <v>0</v>
      </c>
      <c r="G8" s="118">
        <v>2.5170000000000001E-3</v>
      </c>
      <c r="H8" s="118">
        <v>23.553100000000001</v>
      </c>
      <c r="I8" s="118">
        <v>-0.499334</v>
      </c>
      <c r="J8" s="16" t="s">
        <v>121</v>
      </c>
      <c r="K8" s="16" t="s">
        <v>115</v>
      </c>
      <c r="L8" s="16" t="s">
        <v>116</v>
      </c>
      <c r="M8" s="16" t="s">
        <v>14</v>
      </c>
      <c r="N8" s="16" t="s">
        <v>15</v>
      </c>
      <c r="O8" s="16" t="s">
        <v>12</v>
      </c>
      <c r="P8" s="16"/>
    </row>
    <row r="9" spans="1:16">
      <c r="A9" s="16" t="s">
        <v>63</v>
      </c>
      <c r="B9" s="16">
        <v>13</v>
      </c>
      <c r="C9" s="16" t="s">
        <v>16</v>
      </c>
      <c r="D9" s="117">
        <v>2.8879999999999999E-3</v>
      </c>
      <c r="E9" s="117">
        <v>27.963699999999999</v>
      </c>
      <c r="F9" s="117">
        <v>0</v>
      </c>
      <c r="G9" s="118">
        <v>5.8580000000000004E-3</v>
      </c>
      <c r="H9" s="118">
        <v>34.742100000000001</v>
      </c>
      <c r="I9" s="118">
        <v>-0.65628500000000001</v>
      </c>
      <c r="J9" s="16" t="s">
        <v>122</v>
      </c>
      <c r="K9" s="16" t="s">
        <v>115</v>
      </c>
      <c r="L9" s="16" t="s">
        <v>116</v>
      </c>
      <c r="M9" s="16" t="s">
        <v>14</v>
      </c>
      <c r="N9" s="16" t="s">
        <v>18</v>
      </c>
      <c r="O9" s="16" t="s">
        <v>17</v>
      </c>
      <c r="P9" s="16"/>
    </row>
    <row r="10" spans="1:16">
      <c r="A10" s="16" t="s">
        <v>85</v>
      </c>
      <c r="B10" s="16">
        <v>13</v>
      </c>
      <c r="C10" s="16" t="s">
        <v>16</v>
      </c>
      <c r="D10" s="117">
        <v>2.97E-3</v>
      </c>
      <c r="E10" s="117">
        <v>27.904800000000002</v>
      </c>
      <c r="F10" s="117">
        <v>0</v>
      </c>
      <c r="G10" s="118">
        <v>2.9840000000000001E-3</v>
      </c>
      <c r="H10" s="118">
        <v>27.922699999999999</v>
      </c>
      <c r="I10" s="118">
        <v>-0.59197</v>
      </c>
      <c r="J10" s="16" t="s">
        <v>123</v>
      </c>
      <c r="K10" s="16" t="s">
        <v>115</v>
      </c>
      <c r="L10" s="16" t="s">
        <v>116</v>
      </c>
      <c r="M10" s="16" t="s">
        <v>14</v>
      </c>
      <c r="N10" s="16" t="s">
        <v>18</v>
      </c>
      <c r="O10" s="16" t="s">
        <v>17</v>
      </c>
      <c r="P10" s="16"/>
    </row>
    <row r="11" spans="1:16">
      <c r="A11" s="16" t="s">
        <v>63</v>
      </c>
      <c r="B11" s="16">
        <v>14</v>
      </c>
      <c r="C11" s="16" t="s">
        <v>16</v>
      </c>
      <c r="D11" s="117">
        <v>3.1089999999999998E-3</v>
      </c>
      <c r="E11" s="117">
        <v>30.098299999999998</v>
      </c>
      <c r="F11" s="117">
        <v>0</v>
      </c>
      <c r="G11" s="118">
        <v>6.3049999999999998E-3</v>
      </c>
      <c r="H11" s="118">
        <v>37.394199999999998</v>
      </c>
      <c r="I11" s="118">
        <v>-0.70638299999999998</v>
      </c>
      <c r="J11" s="16" t="s">
        <v>124</v>
      </c>
      <c r="K11" s="16" t="s">
        <v>115</v>
      </c>
      <c r="L11" s="16" t="s">
        <v>116</v>
      </c>
      <c r="M11" s="16" t="s">
        <v>14</v>
      </c>
      <c r="N11" s="16" t="s">
        <v>20</v>
      </c>
      <c r="O11" s="16" t="s">
        <v>19</v>
      </c>
      <c r="P11" s="16"/>
    </row>
    <row r="12" spans="1:16">
      <c r="A12" s="16" t="s">
        <v>85</v>
      </c>
      <c r="B12" s="16">
        <v>14</v>
      </c>
      <c r="C12" s="16" t="s">
        <v>16</v>
      </c>
      <c r="D12" s="117">
        <v>3.1970000000000002E-3</v>
      </c>
      <c r="E12" s="117">
        <v>30.035</v>
      </c>
      <c r="F12" s="117">
        <v>0</v>
      </c>
      <c r="G12" s="118">
        <v>3.212E-3</v>
      </c>
      <c r="H12" s="118">
        <v>30.054200000000002</v>
      </c>
      <c r="I12" s="118">
        <v>-0.63715900000000003</v>
      </c>
      <c r="J12" s="16" t="s">
        <v>125</v>
      </c>
      <c r="K12" s="16" t="s">
        <v>115</v>
      </c>
      <c r="L12" s="16" t="s">
        <v>116</v>
      </c>
      <c r="M12" s="16" t="s">
        <v>14</v>
      </c>
      <c r="N12" s="16" t="s">
        <v>20</v>
      </c>
      <c r="O12" s="16" t="s">
        <v>19</v>
      </c>
      <c r="P12" s="16"/>
    </row>
    <row r="13" spans="1:16">
      <c r="A13" s="16" t="s">
        <v>63</v>
      </c>
      <c r="B13" s="16">
        <v>15</v>
      </c>
      <c r="C13" s="16" t="s">
        <v>16</v>
      </c>
      <c r="D13" s="117">
        <v>3.3289999999999999E-3</v>
      </c>
      <c r="E13" s="117">
        <v>32.232900000000001</v>
      </c>
      <c r="F13" s="117">
        <v>0</v>
      </c>
      <c r="G13" s="118">
        <v>6.7520000000000002E-3</v>
      </c>
      <c r="H13" s="118">
        <v>40.046300000000002</v>
      </c>
      <c r="I13" s="118">
        <v>-0.75648099999999996</v>
      </c>
      <c r="J13" s="16" t="s">
        <v>126</v>
      </c>
      <c r="K13" s="16" t="s">
        <v>115</v>
      </c>
      <c r="L13" s="16" t="s">
        <v>116</v>
      </c>
      <c r="M13" s="16" t="s">
        <v>14</v>
      </c>
      <c r="N13" s="16" t="s">
        <v>22</v>
      </c>
      <c r="O13" s="16" t="s">
        <v>21</v>
      </c>
      <c r="P13" s="16"/>
    </row>
    <row r="14" spans="1:16">
      <c r="A14" s="16" t="s">
        <v>85</v>
      </c>
      <c r="B14" s="16">
        <v>15</v>
      </c>
      <c r="C14" s="16" t="s">
        <v>16</v>
      </c>
      <c r="D14" s="117">
        <v>3.424E-3</v>
      </c>
      <c r="E14" s="117">
        <v>32.165100000000002</v>
      </c>
      <c r="F14" s="117">
        <v>0</v>
      </c>
      <c r="G14" s="118">
        <v>3.4399999999999999E-3</v>
      </c>
      <c r="H14" s="118">
        <v>32.185699999999997</v>
      </c>
      <c r="I14" s="118">
        <v>-0.68234799999999995</v>
      </c>
      <c r="J14" s="16" t="s">
        <v>127</v>
      </c>
      <c r="K14" s="16" t="s">
        <v>115</v>
      </c>
      <c r="L14" s="16" t="s">
        <v>116</v>
      </c>
      <c r="M14" s="16" t="s">
        <v>14</v>
      </c>
      <c r="N14" s="16" t="s">
        <v>22</v>
      </c>
      <c r="O14" s="16" t="s">
        <v>21</v>
      </c>
      <c r="P14" s="16"/>
    </row>
    <row r="15" spans="1:16">
      <c r="A15" s="16" t="s">
        <v>63</v>
      </c>
      <c r="B15" s="16">
        <v>16</v>
      </c>
      <c r="C15" s="16" t="s">
        <v>16</v>
      </c>
      <c r="D15" s="117">
        <v>3.5500000000000002E-3</v>
      </c>
      <c r="E15" s="117">
        <v>34.367600000000003</v>
      </c>
      <c r="F15" s="117">
        <v>0</v>
      </c>
      <c r="G15" s="118">
        <v>7.1989999999999997E-3</v>
      </c>
      <c r="H15" s="118">
        <v>42.698300000000003</v>
      </c>
      <c r="I15" s="118">
        <v>-0.80657900000000005</v>
      </c>
      <c r="J15" s="16" t="s">
        <v>128</v>
      </c>
      <c r="K15" s="16" t="s">
        <v>115</v>
      </c>
      <c r="L15" s="16" t="s">
        <v>116</v>
      </c>
      <c r="M15" s="16" t="s">
        <v>14</v>
      </c>
      <c r="N15" s="16" t="s">
        <v>24</v>
      </c>
      <c r="O15" s="16" t="s">
        <v>23</v>
      </c>
      <c r="P15" s="16"/>
    </row>
    <row r="16" spans="1:16">
      <c r="A16" s="16" t="s">
        <v>85</v>
      </c>
      <c r="B16" s="16">
        <v>16</v>
      </c>
      <c r="C16" s="16" t="s">
        <v>16</v>
      </c>
      <c r="D16" s="117">
        <v>3.65E-3</v>
      </c>
      <c r="E16" s="117">
        <v>34.295200000000001</v>
      </c>
      <c r="F16" s="117">
        <v>0</v>
      </c>
      <c r="G16" s="118">
        <v>3.6679999999999998E-3</v>
      </c>
      <c r="H16" s="118">
        <v>34.317100000000003</v>
      </c>
      <c r="I16" s="118">
        <v>-0.72753599999999996</v>
      </c>
      <c r="J16" s="16" t="s">
        <v>129</v>
      </c>
      <c r="K16" s="16" t="s">
        <v>115</v>
      </c>
      <c r="L16" s="16" t="s">
        <v>116</v>
      </c>
      <c r="M16" s="16" t="s">
        <v>14</v>
      </c>
      <c r="N16" s="16" t="s">
        <v>24</v>
      </c>
      <c r="O16" s="16" t="s">
        <v>23</v>
      </c>
      <c r="P16" s="16"/>
    </row>
    <row r="17" spans="1:16">
      <c r="A17" s="16" t="s">
        <v>63</v>
      </c>
      <c r="B17" s="16">
        <v>18</v>
      </c>
      <c r="C17" s="16" t="s">
        <v>16</v>
      </c>
      <c r="D17" s="117">
        <v>3.9909999999999998E-3</v>
      </c>
      <c r="E17" s="117">
        <v>38.636800000000001</v>
      </c>
      <c r="F17" s="117">
        <v>0</v>
      </c>
      <c r="G17" s="118">
        <v>8.0929999999999995E-3</v>
      </c>
      <c r="H17" s="118">
        <v>48.002499999999998</v>
      </c>
      <c r="I17" s="118">
        <v>-0.90677600000000003</v>
      </c>
      <c r="J17" s="16" t="s">
        <v>130</v>
      </c>
      <c r="K17" s="16" t="s">
        <v>115</v>
      </c>
      <c r="L17" s="16" t="s">
        <v>116</v>
      </c>
      <c r="M17" s="16" t="s">
        <v>14</v>
      </c>
      <c r="N17" s="16" t="s">
        <v>26</v>
      </c>
      <c r="O17" s="16" t="s">
        <v>25</v>
      </c>
      <c r="P17" s="16"/>
    </row>
    <row r="18" spans="1:16">
      <c r="A18" s="16" t="s">
        <v>85</v>
      </c>
      <c r="B18" s="16">
        <v>18</v>
      </c>
      <c r="C18" s="16" t="s">
        <v>16</v>
      </c>
      <c r="D18" s="117">
        <v>4.104E-3</v>
      </c>
      <c r="E18" s="117">
        <v>38.555500000000002</v>
      </c>
      <c r="F18" s="117">
        <v>0</v>
      </c>
      <c r="G18" s="118">
        <v>4.1229999999999999E-3</v>
      </c>
      <c r="H18" s="118">
        <v>38.580199999999998</v>
      </c>
      <c r="I18" s="118">
        <v>-0.817913</v>
      </c>
      <c r="J18" s="16" t="s">
        <v>131</v>
      </c>
      <c r="K18" s="16" t="s">
        <v>115</v>
      </c>
      <c r="L18" s="16" t="s">
        <v>116</v>
      </c>
      <c r="M18" s="16" t="s">
        <v>14</v>
      </c>
      <c r="N18" s="16" t="s">
        <v>26</v>
      </c>
      <c r="O18" s="16" t="s">
        <v>25</v>
      </c>
      <c r="P18" s="16"/>
    </row>
    <row r="19" spans="1:16">
      <c r="A19" s="16" t="s">
        <v>63</v>
      </c>
      <c r="B19" s="16">
        <v>19</v>
      </c>
      <c r="C19" s="16" t="s">
        <v>16</v>
      </c>
      <c r="D19" s="117">
        <v>4.2110000000000003E-3</v>
      </c>
      <c r="E19" s="117">
        <v>40.7714</v>
      </c>
      <c r="F19" s="117">
        <v>0</v>
      </c>
      <c r="G19" s="118">
        <v>8.541E-3</v>
      </c>
      <c r="H19" s="118">
        <v>50.654499999999999</v>
      </c>
      <c r="I19" s="118">
        <v>-0.95687299999999997</v>
      </c>
      <c r="J19" s="16" t="s">
        <v>132</v>
      </c>
      <c r="K19" s="16" t="s">
        <v>115</v>
      </c>
      <c r="L19" s="16" t="s">
        <v>116</v>
      </c>
      <c r="M19" s="16" t="s">
        <v>14</v>
      </c>
      <c r="N19" s="16" t="s">
        <v>28</v>
      </c>
      <c r="O19" s="16" t="s">
        <v>27</v>
      </c>
      <c r="P19" s="16"/>
    </row>
    <row r="20" spans="1:16">
      <c r="A20" s="16" t="s">
        <v>85</v>
      </c>
      <c r="B20" s="16">
        <v>19</v>
      </c>
      <c r="C20" s="16" t="s">
        <v>16</v>
      </c>
      <c r="D20" s="117">
        <v>4.3299999999999996E-3</v>
      </c>
      <c r="E20" s="117">
        <v>40.685600000000001</v>
      </c>
      <c r="F20" s="117">
        <v>0</v>
      </c>
      <c r="G20" s="118">
        <v>4.3509999999999998E-3</v>
      </c>
      <c r="H20" s="118">
        <v>40.7117</v>
      </c>
      <c r="I20" s="118">
        <v>-0.86310100000000001</v>
      </c>
      <c r="J20" s="16" t="s">
        <v>133</v>
      </c>
      <c r="K20" s="16" t="s">
        <v>115</v>
      </c>
      <c r="L20" s="16" t="s">
        <v>116</v>
      </c>
      <c r="M20" s="16" t="s">
        <v>14</v>
      </c>
      <c r="N20" s="16" t="s">
        <v>28</v>
      </c>
      <c r="O20" s="16" t="s">
        <v>27</v>
      </c>
      <c r="P20" s="16"/>
    </row>
    <row r="21" spans="1:16">
      <c r="A21" s="16" t="s">
        <v>63</v>
      </c>
      <c r="B21" s="16">
        <v>20</v>
      </c>
      <c r="C21" s="16" t="s">
        <v>16</v>
      </c>
      <c r="D21" s="117">
        <v>4.4429999999999999E-3</v>
      </c>
      <c r="E21" s="117">
        <v>43.012799999999999</v>
      </c>
      <c r="F21" s="117">
        <v>0</v>
      </c>
      <c r="G21" s="118">
        <v>9.0100000000000006E-3</v>
      </c>
      <c r="H21" s="118">
        <v>53.4392</v>
      </c>
      <c r="I21" s="118">
        <v>-1.0094799999999999</v>
      </c>
      <c r="J21" s="16" t="s">
        <v>134</v>
      </c>
      <c r="K21" s="16" t="s">
        <v>115</v>
      </c>
      <c r="L21" s="16" t="s">
        <v>116</v>
      </c>
      <c r="M21" s="16" t="s">
        <v>14</v>
      </c>
      <c r="N21" s="16" t="s">
        <v>30</v>
      </c>
      <c r="O21" s="16" t="s">
        <v>29</v>
      </c>
      <c r="P21" s="16"/>
    </row>
    <row r="22" spans="1:16">
      <c r="A22" s="16" t="s">
        <v>85</v>
      </c>
      <c r="B22" s="16">
        <v>20</v>
      </c>
      <c r="C22" s="16" t="s">
        <v>16</v>
      </c>
      <c r="D22" s="117">
        <v>4.568E-3</v>
      </c>
      <c r="E22" s="117">
        <v>42.9223</v>
      </c>
      <c r="F22" s="117">
        <v>0</v>
      </c>
      <c r="G22" s="118">
        <v>4.5900000000000003E-3</v>
      </c>
      <c r="H22" s="118">
        <v>42.949800000000003</v>
      </c>
      <c r="I22" s="118">
        <v>-0.91054999999999997</v>
      </c>
      <c r="J22" s="16" t="s">
        <v>135</v>
      </c>
      <c r="K22" s="16" t="s">
        <v>115</v>
      </c>
      <c r="L22" s="16" t="s">
        <v>116</v>
      </c>
      <c r="M22" s="16" t="s">
        <v>14</v>
      </c>
      <c r="N22" s="16" t="s">
        <v>30</v>
      </c>
      <c r="O22" s="16" t="s">
        <v>29</v>
      </c>
      <c r="P22" s="16"/>
    </row>
    <row r="23" spans="1:16">
      <c r="A23" s="16" t="s">
        <v>63</v>
      </c>
      <c r="B23" s="16">
        <v>23</v>
      </c>
      <c r="C23" s="16" t="s">
        <v>16</v>
      </c>
      <c r="D23" s="117">
        <v>5.104E-3</v>
      </c>
      <c r="E23" s="117">
        <v>49.416699999999999</v>
      </c>
      <c r="F23" s="117">
        <v>0</v>
      </c>
      <c r="G23" s="118">
        <v>1.0352E-2</v>
      </c>
      <c r="H23" s="118">
        <v>61.395400000000002</v>
      </c>
      <c r="I23" s="118">
        <v>-1.15977</v>
      </c>
      <c r="J23" s="16" t="s">
        <v>136</v>
      </c>
      <c r="K23" s="16" t="s">
        <v>115</v>
      </c>
      <c r="L23" s="16" t="s">
        <v>116</v>
      </c>
      <c r="M23" s="16" t="s">
        <v>14</v>
      </c>
      <c r="N23" s="16" t="s">
        <v>32</v>
      </c>
      <c r="O23" s="16" t="s">
        <v>31</v>
      </c>
      <c r="P23" s="16"/>
    </row>
    <row r="24" spans="1:16">
      <c r="A24" s="16" t="s">
        <v>85</v>
      </c>
      <c r="B24" s="16">
        <v>23</v>
      </c>
      <c r="C24" s="16" t="s">
        <v>16</v>
      </c>
      <c r="D24" s="117">
        <v>5.2490000000000002E-3</v>
      </c>
      <c r="E24" s="117">
        <v>49.3127</v>
      </c>
      <c r="F24" s="117">
        <v>0</v>
      </c>
      <c r="G24" s="118">
        <v>5.274E-3</v>
      </c>
      <c r="H24" s="118">
        <v>49.344299999999997</v>
      </c>
      <c r="I24" s="118">
        <v>-1.0461199999999999</v>
      </c>
      <c r="J24" s="16" t="s">
        <v>137</v>
      </c>
      <c r="K24" s="16" t="s">
        <v>115</v>
      </c>
      <c r="L24" s="16" t="s">
        <v>116</v>
      </c>
      <c r="M24" s="16" t="s">
        <v>14</v>
      </c>
      <c r="N24" s="16" t="s">
        <v>32</v>
      </c>
      <c r="O24" s="16" t="s">
        <v>31</v>
      </c>
      <c r="P24" s="16"/>
    </row>
    <row r="25" spans="1:16">
      <c r="A25" s="16" t="s">
        <v>63</v>
      </c>
      <c r="B25" s="16">
        <v>24</v>
      </c>
      <c r="C25" s="16" t="s">
        <v>16</v>
      </c>
      <c r="D25" s="117">
        <v>5.3249999999999999E-3</v>
      </c>
      <c r="E25" s="117">
        <v>51.551299999999998</v>
      </c>
      <c r="F25" s="117">
        <v>0</v>
      </c>
      <c r="G25" s="118">
        <v>1.0799E-2</v>
      </c>
      <c r="H25" s="118">
        <v>64.047499999999999</v>
      </c>
      <c r="I25" s="118">
        <v>-1.20987</v>
      </c>
      <c r="J25" s="16" t="s">
        <v>138</v>
      </c>
      <c r="K25" s="16" t="s">
        <v>115</v>
      </c>
      <c r="L25" s="16" t="s">
        <v>116</v>
      </c>
      <c r="M25" s="16" t="s">
        <v>14</v>
      </c>
      <c r="N25" s="16" t="s">
        <v>34</v>
      </c>
      <c r="O25" s="16" t="s">
        <v>33</v>
      </c>
      <c r="P25" s="16"/>
    </row>
    <row r="26" spans="1:16">
      <c r="A26" s="16" t="s">
        <v>85</v>
      </c>
      <c r="B26" s="16">
        <v>24</v>
      </c>
      <c r="C26" s="16" t="s">
        <v>16</v>
      </c>
      <c r="D26" s="117">
        <v>5.4749999999999998E-3</v>
      </c>
      <c r="E26" s="117">
        <v>51.442900000000002</v>
      </c>
      <c r="F26" s="117">
        <v>0</v>
      </c>
      <c r="G26" s="118">
        <v>5.5009999999999998E-3</v>
      </c>
      <c r="H26" s="118">
        <v>51.475700000000003</v>
      </c>
      <c r="I26" s="118">
        <v>-1.09131</v>
      </c>
      <c r="J26" s="16" t="s">
        <v>139</v>
      </c>
      <c r="K26" s="16" t="s">
        <v>115</v>
      </c>
      <c r="L26" s="16" t="s">
        <v>116</v>
      </c>
      <c r="M26" s="16" t="s">
        <v>14</v>
      </c>
      <c r="N26" s="16" t="s">
        <v>34</v>
      </c>
      <c r="O26" s="16" t="s">
        <v>33</v>
      </c>
      <c r="P26" s="16"/>
    </row>
    <row r="27" spans="1:16">
      <c r="A27" s="16" t="s">
        <v>63</v>
      </c>
      <c r="B27" s="16">
        <v>25</v>
      </c>
      <c r="C27" s="16" t="s">
        <v>16</v>
      </c>
      <c r="D27" s="117">
        <v>5.5449999999999996E-3</v>
      </c>
      <c r="E27" s="117">
        <v>53.686</v>
      </c>
      <c r="F27" s="117">
        <v>0</v>
      </c>
      <c r="G27" s="118">
        <v>1.1246000000000001E-2</v>
      </c>
      <c r="H27" s="118">
        <v>66.6995</v>
      </c>
      <c r="I27" s="118">
        <v>-1.25997</v>
      </c>
      <c r="J27" s="16" t="s">
        <v>140</v>
      </c>
      <c r="K27" s="16" t="s">
        <v>115</v>
      </c>
      <c r="L27" s="16" t="s">
        <v>116</v>
      </c>
      <c r="M27" s="16" t="s">
        <v>14</v>
      </c>
      <c r="N27" s="16" t="s">
        <v>36</v>
      </c>
      <c r="O27" s="16" t="s">
        <v>35</v>
      </c>
      <c r="P27" s="16"/>
    </row>
    <row r="28" spans="1:16">
      <c r="A28" s="16" t="s">
        <v>85</v>
      </c>
      <c r="B28" s="16">
        <v>25</v>
      </c>
      <c r="C28" s="16" t="s">
        <v>16</v>
      </c>
      <c r="D28" s="117">
        <v>5.7019999999999996E-3</v>
      </c>
      <c r="E28" s="117">
        <v>53.573</v>
      </c>
      <c r="F28" s="117">
        <v>0</v>
      </c>
      <c r="G28" s="118">
        <v>5.7289999999999997E-3</v>
      </c>
      <c r="H28" s="118">
        <v>53.607300000000002</v>
      </c>
      <c r="I28" s="118">
        <v>-1.13649</v>
      </c>
      <c r="J28" s="16" t="s">
        <v>141</v>
      </c>
      <c r="K28" s="16" t="s">
        <v>115</v>
      </c>
      <c r="L28" s="16" t="s">
        <v>116</v>
      </c>
      <c r="M28" s="16" t="s">
        <v>14</v>
      </c>
      <c r="N28" s="16" t="s">
        <v>36</v>
      </c>
      <c r="O28" s="16" t="s">
        <v>35</v>
      </c>
      <c r="P28" s="16"/>
    </row>
    <row r="29" spans="1:16">
      <c r="A29" s="16" t="s">
        <v>63</v>
      </c>
      <c r="B29" s="16">
        <v>26</v>
      </c>
      <c r="C29" s="16" t="s">
        <v>16</v>
      </c>
      <c r="D29" s="117">
        <v>5.7660000000000003E-3</v>
      </c>
      <c r="E29" s="117">
        <v>55.820599999999999</v>
      </c>
      <c r="F29" s="117">
        <v>0</v>
      </c>
      <c r="G29" s="118">
        <v>1.1693E-2</v>
      </c>
      <c r="H29" s="118">
        <v>69.351600000000005</v>
      </c>
      <c r="I29" s="118">
        <v>-1.3100700000000001</v>
      </c>
      <c r="J29" s="16" t="s">
        <v>142</v>
      </c>
      <c r="K29" s="16" t="s">
        <v>115</v>
      </c>
      <c r="L29" s="16" t="s">
        <v>116</v>
      </c>
      <c r="M29" s="16" t="s">
        <v>14</v>
      </c>
      <c r="N29" s="16" t="s">
        <v>38</v>
      </c>
      <c r="O29" s="16" t="s">
        <v>37</v>
      </c>
      <c r="P29" s="16"/>
    </row>
    <row r="30" spans="1:16">
      <c r="A30" s="16" t="s">
        <v>85</v>
      </c>
      <c r="B30" s="16">
        <v>26</v>
      </c>
      <c r="C30" s="16" t="s">
        <v>16</v>
      </c>
      <c r="D30" s="117">
        <v>5.9290000000000002E-3</v>
      </c>
      <c r="E30" s="117">
        <v>55.703200000000002</v>
      </c>
      <c r="F30" s="117">
        <v>0</v>
      </c>
      <c r="G30" s="118">
        <v>5.9569999999999996E-3</v>
      </c>
      <c r="H30" s="118">
        <v>55.738799999999998</v>
      </c>
      <c r="I30" s="118">
        <v>-1.1816800000000001</v>
      </c>
      <c r="J30" s="16" t="s">
        <v>143</v>
      </c>
      <c r="K30" s="16" t="s">
        <v>115</v>
      </c>
      <c r="L30" s="16" t="s">
        <v>116</v>
      </c>
      <c r="M30" s="16" t="s">
        <v>14</v>
      </c>
      <c r="N30" s="16" t="s">
        <v>38</v>
      </c>
      <c r="O30" s="16" t="s">
        <v>37</v>
      </c>
      <c r="P30" s="16"/>
    </row>
    <row r="31" spans="1:16">
      <c r="A31" s="16" t="s">
        <v>63</v>
      </c>
      <c r="B31" s="16">
        <v>27</v>
      </c>
      <c r="C31" s="16" t="s">
        <v>16</v>
      </c>
      <c r="D31" s="117">
        <v>5.9969999999999997E-3</v>
      </c>
      <c r="E31" s="117">
        <v>58.061900000000001</v>
      </c>
      <c r="F31" s="117">
        <v>0</v>
      </c>
      <c r="G31" s="118">
        <v>1.2163E-2</v>
      </c>
      <c r="H31" s="118">
        <v>72.136300000000006</v>
      </c>
      <c r="I31" s="118">
        <v>-1.36267</v>
      </c>
      <c r="J31" s="16" t="s">
        <v>144</v>
      </c>
      <c r="K31" s="16" t="s">
        <v>115</v>
      </c>
      <c r="L31" s="16" t="s">
        <v>116</v>
      </c>
      <c r="M31" s="16" t="s">
        <v>14</v>
      </c>
      <c r="N31" s="16" t="s">
        <v>40</v>
      </c>
      <c r="O31" s="16" t="s">
        <v>39</v>
      </c>
      <c r="P31" s="16"/>
    </row>
    <row r="32" spans="1:16">
      <c r="A32" s="16" t="s">
        <v>85</v>
      </c>
      <c r="B32" s="16">
        <v>27</v>
      </c>
      <c r="C32" s="16" t="s">
        <v>16</v>
      </c>
      <c r="D32" s="117">
        <v>6.1669999999999997E-3</v>
      </c>
      <c r="E32" s="117">
        <v>57.939799999999998</v>
      </c>
      <c r="F32" s="117">
        <v>0</v>
      </c>
      <c r="G32" s="118">
        <v>6.1960000000000001E-3</v>
      </c>
      <c r="H32" s="118">
        <v>57.976799999999997</v>
      </c>
      <c r="I32" s="118">
        <v>-1.2291300000000001</v>
      </c>
      <c r="J32" s="16" t="s">
        <v>145</v>
      </c>
      <c r="K32" s="16" t="s">
        <v>115</v>
      </c>
      <c r="L32" s="16" t="s">
        <v>116</v>
      </c>
      <c r="M32" s="16" t="s">
        <v>14</v>
      </c>
      <c r="N32" s="16" t="s">
        <v>40</v>
      </c>
      <c r="O32" s="16" t="s">
        <v>39</v>
      </c>
      <c r="P32" s="16"/>
    </row>
    <row r="33" spans="1:16">
      <c r="A33" s="16" t="s">
        <v>63</v>
      </c>
      <c r="B33" s="16">
        <v>28</v>
      </c>
      <c r="C33" s="16" t="s">
        <v>16</v>
      </c>
      <c r="D33" s="117">
        <v>6.2179999999999996E-3</v>
      </c>
      <c r="E33" s="117">
        <v>60.196599999999997</v>
      </c>
      <c r="F33" s="117">
        <v>0</v>
      </c>
      <c r="G33" s="118">
        <v>1.261E-2</v>
      </c>
      <c r="H33" s="118">
        <v>74.788300000000007</v>
      </c>
      <c r="I33" s="118">
        <v>-1.4127700000000001</v>
      </c>
      <c r="J33" s="16" t="s">
        <v>146</v>
      </c>
      <c r="K33" s="16" t="s">
        <v>115</v>
      </c>
      <c r="L33" s="16" t="s">
        <v>116</v>
      </c>
      <c r="M33" s="16" t="s">
        <v>14</v>
      </c>
      <c r="N33" s="16" t="s">
        <v>42</v>
      </c>
      <c r="O33" s="16" t="s">
        <v>41</v>
      </c>
      <c r="P33" s="16"/>
    </row>
    <row r="34" spans="1:16">
      <c r="A34" s="16" t="s">
        <v>85</v>
      </c>
      <c r="B34" s="16">
        <v>28</v>
      </c>
      <c r="C34" s="16" t="s">
        <v>16</v>
      </c>
      <c r="D34" s="117">
        <v>6.3940000000000004E-3</v>
      </c>
      <c r="E34" s="117">
        <v>60.069899999999997</v>
      </c>
      <c r="F34" s="117">
        <v>0</v>
      </c>
      <c r="G34" s="118">
        <v>6.424E-3</v>
      </c>
      <c r="H34" s="118">
        <v>60.1083</v>
      </c>
      <c r="I34" s="118">
        <v>-1.2743199999999999</v>
      </c>
      <c r="J34" s="16" t="s">
        <v>147</v>
      </c>
      <c r="K34" s="16" t="s">
        <v>115</v>
      </c>
      <c r="L34" s="16" t="s">
        <v>116</v>
      </c>
      <c r="M34" s="16" t="s">
        <v>14</v>
      </c>
      <c r="N34" s="16" t="s">
        <v>42</v>
      </c>
      <c r="O34" s="16" t="s">
        <v>41</v>
      </c>
      <c r="P34" s="16"/>
    </row>
    <row r="35" spans="1:16">
      <c r="A35" s="16" t="s">
        <v>63</v>
      </c>
      <c r="B35" s="16">
        <v>30</v>
      </c>
      <c r="C35" s="16" t="s">
        <v>16</v>
      </c>
      <c r="D35" s="117">
        <v>6.659E-3</v>
      </c>
      <c r="E35" s="117">
        <v>64.465900000000005</v>
      </c>
      <c r="F35" s="117">
        <v>0</v>
      </c>
      <c r="G35" s="118">
        <v>1.3504E-2</v>
      </c>
      <c r="H35" s="118">
        <v>80.092500000000001</v>
      </c>
      <c r="I35" s="118">
        <v>-1.5129600000000001</v>
      </c>
      <c r="J35" s="16" t="s">
        <v>148</v>
      </c>
      <c r="K35" s="16" t="s">
        <v>115</v>
      </c>
      <c r="L35" s="16" t="s">
        <v>116</v>
      </c>
      <c r="M35" s="16" t="s">
        <v>14</v>
      </c>
      <c r="N35" s="16" t="s">
        <v>44</v>
      </c>
      <c r="O35" s="16" t="s">
        <v>43</v>
      </c>
      <c r="P35" s="16"/>
    </row>
    <row r="36" spans="1:16">
      <c r="A36" s="16" t="s">
        <v>85</v>
      </c>
      <c r="B36" s="16">
        <v>30</v>
      </c>
      <c r="C36" s="16" t="s">
        <v>16</v>
      </c>
      <c r="D36" s="117">
        <v>6.8469999999999998E-3</v>
      </c>
      <c r="E36" s="117">
        <v>64.330200000000005</v>
      </c>
      <c r="F36" s="117">
        <v>0</v>
      </c>
      <c r="G36" s="118">
        <v>6.8799999999999998E-3</v>
      </c>
      <c r="H36" s="118">
        <v>64.371300000000005</v>
      </c>
      <c r="I36" s="118">
        <v>-1.36469</v>
      </c>
      <c r="J36" s="16" t="s">
        <v>149</v>
      </c>
      <c r="K36" s="16" t="s">
        <v>115</v>
      </c>
      <c r="L36" s="16" t="s">
        <v>116</v>
      </c>
      <c r="M36" s="16" t="s">
        <v>14</v>
      </c>
      <c r="N36" s="16" t="s">
        <v>44</v>
      </c>
      <c r="O36" s="16" t="s">
        <v>43</v>
      </c>
      <c r="P36" s="16"/>
    </row>
    <row r="37" spans="1:16">
      <c r="A37" s="16" t="s">
        <v>63</v>
      </c>
      <c r="B37" s="16">
        <v>32</v>
      </c>
      <c r="C37" s="16" t="s">
        <v>16</v>
      </c>
      <c r="D37" s="117">
        <v>7.1000000000000004E-3</v>
      </c>
      <c r="E37" s="117">
        <v>68.735200000000006</v>
      </c>
      <c r="F37" s="117">
        <v>0</v>
      </c>
      <c r="G37" s="118">
        <v>1.4397999999999999E-2</v>
      </c>
      <c r="H37" s="118">
        <v>85.396600000000007</v>
      </c>
      <c r="I37" s="118">
        <v>-1.6131599999999999</v>
      </c>
      <c r="J37" s="16" t="s">
        <v>150</v>
      </c>
      <c r="K37" s="16" t="s">
        <v>115</v>
      </c>
      <c r="L37" s="16" t="s">
        <v>116</v>
      </c>
      <c r="M37" s="16" t="s">
        <v>14</v>
      </c>
      <c r="N37" s="16" t="s">
        <v>58</v>
      </c>
      <c r="O37" s="16" t="s">
        <v>57</v>
      </c>
      <c r="P37" s="16"/>
    </row>
    <row r="38" spans="1:16">
      <c r="A38" s="16" t="s">
        <v>85</v>
      </c>
      <c r="B38" s="16">
        <v>32</v>
      </c>
      <c r="C38" s="16" t="s">
        <v>16</v>
      </c>
      <c r="D38" s="117">
        <v>7.3010000000000002E-3</v>
      </c>
      <c r="E38" s="117">
        <v>68.590599999999995</v>
      </c>
      <c r="F38" s="117">
        <v>0</v>
      </c>
      <c r="G38" s="118">
        <v>7.3350000000000004E-3</v>
      </c>
      <c r="H38" s="118">
        <v>68.634399999999999</v>
      </c>
      <c r="I38" s="118">
        <v>-1.4550700000000001</v>
      </c>
      <c r="J38" s="16" t="s">
        <v>151</v>
      </c>
      <c r="K38" s="16" t="s">
        <v>115</v>
      </c>
      <c r="L38" s="16" t="s">
        <v>116</v>
      </c>
      <c r="M38" s="16" t="s">
        <v>14</v>
      </c>
      <c r="N38" s="16" t="s">
        <v>58</v>
      </c>
      <c r="O38" s="16" t="s">
        <v>57</v>
      </c>
      <c r="P38" s="16"/>
    </row>
    <row r="39" spans="1:16">
      <c r="A39" s="16" t="s">
        <v>63</v>
      </c>
      <c r="B39" s="16">
        <v>36</v>
      </c>
      <c r="C39" s="16" t="s">
        <v>16</v>
      </c>
      <c r="D39" s="117">
        <v>7.9920000000000008E-3</v>
      </c>
      <c r="E39" s="117">
        <v>77.380399999999995</v>
      </c>
      <c r="F39" s="117">
        <v>0</v>
      </c>
      <c r="G39" s="118">
        <v>1.6209000000000001E-2</v>
      </c>
      <c r="H39" s="118">
        <v>96.137500000000003</v>
      </c>
      <c r="I39" s="118">
        <v>-1.81606</v>
      </c>
      <c r="J39" s="16" t="s">
        <v>152</v>
      </c>
      <c r="K39" s="16" t="s">
        <v>115</v>
      </c>
      <c r="L39" s="16" t="s">
        <v>116</v>
      </c>
      <c r="M39" s="16" t="s">
        <v>14</v>
      </c>
      <c r="N39" s="16" t="s">
        <v>46</v>
      </c>
      <c r="O39" s="16" t="s">
        <v>45</v>
      </c>
      <c r="P39" s="16"/>
    </row>
    <row r="40" spans="1:16">
      <c r="A40" s="16" t="s">
        <v>85</v>
      </c>
      <c r="B40" s="16">
        <v>36</v>
      </c>
      <c r="C40" s="16" t="s">
        <v>16</v>
      </c>
      <c r="D40" s="117">
        <v>8.2190000000000006E-3</v>
      </c>
      <c r="E40" s="117">
        <v>77.217600000000004</v>
      </c>
      <c r="F40" s="117">
        <v>0</v>
      </c>
      <c r="G40" s="118">
        <v>8.2579999999999997E-3</v>
      </c>
      <c r="H40" s="118">
        <v>77.266900000000007</v>
      </c>
      <c r="I40" s="118">
        <v>-1.63809</v>
      </c>
      <c r="J40" s="16" t="s">
        <v>153</v>
      </c>
      <c r="K40" s="16" t="s">
        <v>115</v>
      </c>
      <c r="L40" s="16" t="s">
        <v>116</v>
      </c>
      <c r="M40" s="16" t="s">
        <v>14</v>
      </c>
      <c r="N40" s="16" t="s">
        <v>46</v>
      </c>
      <c r="O40" s="16" t="s">
        <v>45</v>
      </c>
      <c r="P40" s="16"/>
    </row>
    <row r="41" spans="1:16">
      <c r="A41" s="16" t="s">
        <v>63</v>
      </c>
      <c r="B41" s="16">
        <v>40</v>
      </c>
      <c r="C41" s="16" t="s">
        <v>16</v>
      </c>
      <c r="D41" s="117">
        <v>8.8739999999999999E-3</v>
      </c>
      <c r="E41" s="117">
        <v>85.918899999999994</v>
      </c>
      <c r="F41" s="117">
        <v>0</v>
      </c>
      <c r="G41" s="118">
        <v>1.7998E-2</v>
      </c>
      <c r="H41" s="118">
        <v>106.746</v>
      </c>
      <c r="I41" s="118">
        <v>-2.0164499999999999</v>
      </c>
      <c r="J41" s="16" t="s">
        <v>154</v>
      </c>
      <c r="K41" s="16" t="s">
        <v>115</v>
      </c>
      <c r="L41" s="16" t="s">
        <v>116</v>
      </c>
      <c r="M41" s="16" t="s">
        <v>14</v>
      </c>
      <c r="N41" s="16" t="s">
        <v>48</v>
      </c>
      <c r="O41" s="16" t="s">
        <v>47</v>
      </c>
      <c r="P41" s="16"/>
    </row>
    <row r="42" spans="1:16">
      <c r="A42" s="16" t="s">
        <v>85</v>
      </c>
      <c r="B42" s="16">
        <v>40</v>
      </c>
      <c r="C42" s="16" t="s">
        <v>16</v>
      </c>
      <c r="D42" s="117">
        <v>9.1260000000000004E-3</v>
      </c>
      <c r="E42" s="117">
        <v>85.738100000000003</v>
      </c>
      <c r="F42" s="117">
        <v>0</v>
      </c>
      <c r="G42" s="118">
        <v>9.1690000000000001E-3</v>
      </c>
      <c r="H42" s="118">
        <v>85.792900000000003</v>
      </c>
      <c r="I42" s="118">
        <v>-1.81884</v>
      </c>
      <c r="J42" s="16" t="s">
        <v>155</v>
      </c>
      <c r="K42" s="16" t="s">
        <v>115</v>
      </c>
      <c r="L42" s="16" t="s">
        <v>116</v>
      </c>
      <c r="M42" s="16" t="s">
        <v>14</v>
      </c>
      <c r="N42" s="16" t="s">
        <v>48</v>
      </c>
      <c r="O42" s="16" t="s">
        <v>47</v>
      </c>
      <c r="P42" s="16"/>
    </row>
    <row r="43" spans="1:16">
      <c r="A43" s="16" t="s">
        <v>63</v>
      </c>
      <c r="B43" s="16">
        <v>50</v>
      </c>
      <c r="C43" s="16" t="s">
        <v>16</v>
      </c>
      <c r="D43" s="117">
        <v>1.1101E-2</v>
      </c>
      <c r="E43" s="117">
        <v>107.47799999999999</v>
      </c>
      <c r="F43" s="117">
        <v>0</v>
      </c>
      <c r="G43" s="118">
        <v>2.2513999999999999E-2</v>
      </c>
      <c r="H43" s="118">
        <v>133.53200000000001</v>
      </c>
      <c r="I43" s="118">
        <v>-2.52244</v>
      </c>
      <c r="J43" s="16" t="s">
        <v>156</v>
      </c>
      <c r="K43" s="16" t="s">
        <v>115</v>
      </c>
      <c r="L43" s="16" t="s">
        <v>116</v>
      </c>
      <c r="M43" s="16" t="s">
        <v>14</v>
      </c>
      <c r="N43" s="16" t="s">
        <v>60</v>
      </c>
      <c r="O43" s="16" t="s">
        <v>59</v>
      </c>
      <c r="P43" s="16"/>
    </row>
    <row r="44" spans="1:16">
      <c r="A44" s="16" t="s">
        <v>85</v>
      </c>
      <c r="B44" s="16">
        <v>50</v>
      </c>
      <c r="C44" s="16" t="s">
        <v>16</v>
      </c>
      <c r="D44" s="117">
        <v>1.1416000000000001E-2</v>
      </c>
      <c r="E44" s="117">
        <v>107.252</v>
      </c>
      <c r="F44" s="117">
        <v>0</v>
      </c>
      <c r="G44" s="118">
        <v>1.1469999999999999E-2</v>
      </c>
      <c r="H44" s="118">
        <v>107.321</v>
      </c>
      <c r="I44" s="118">
        <v>-2.2752500000000002</v>
      </c>
      <c r="J44" s="16" t="s">
        <v>157</v>
      </c>
      <c r="K44" s="16" t="s">
        <v>115</v>
      </c>
      <c r="L44" s="16" t="s">
        <v>116</v>
      </c>
      <c r="M44" s="16" t="s">
        <v>14</v>
      </c>
      <c r="N44" s="16" t="s">
        <v>60</v>
      </c>
      <c r="O44" s="16" t="s">
        <v>59</v>
      </c>
      <c r="P44" s="16"/>
    </row>
    <row r="45" spans="1:16">
      <c r="A45" s="16" t="s">
        <v>63</v>
      </c>
      <c r="B45" s="16">
        <v>55</v>
      </c>
      <c r="C45" s="16" t="s">
        <v>16</v>
      </c>
      <c r="D45" s="117">
        <v>1.2204E-2</v>
      </c>
      <c r="E45" s="117">
        <v>118.152</v>
      </c>
      <c r="F45" s="117">
        <v>0</v>
      </c>
      <c r="G45" s="118">
        <v>2.4750000000000001E-2</v>
      </c>
      <c r="H45" s="118">
        <v>146.792</v>
      </c>
      <c r="I45" s="118">
        <v>-2.7729300000000001</v>
      </c>
      <c r="J45" s="16" t="s">
        <v>158</v>
      </c>
      <c r="K45" s="16" t="s">
        <v>115</v>
      </c>
      <c r="L45" s="16" t="s">
        <v>116</v>
      </c>
      <c r="M45" s="16" t="s">
        <v>14</v>
      </c>
      <c r="N45" s="16" t="s">
        <v>54</v>
      </c>
      <c r="O45" s="16" t="s">
        <v>53</v>
      </c>
      <c r="P45" s="16"/>
    </row>
    <row r="46" spans="1:16">
      <c r="A46" s="16" t="s">
        <v>85</v>
      </c>
      <c r="B46" s="16">
        <v>55</v>
      </c>
      <c r="C46" s="16" t="s">
        <v>16</v>
      </c>
      <c r="D46" s="117">
        <v>1.2548999999999999E-2</v>
      </c>
      <c r="E46" s="117">
        <v>117.90300000000001</v>
      </c>
      <c r="F46" s="117">
        <v>0</v>
      </c>
      <c r="G46" s="118">
        <v>1.2609E-2</v>
      </c>
      <c r="H46" s="118">
        <v>117.979</v>
      </c>
      <c r="I46" s="118">
        <v>-2.5011899999999998</v>
      </c>
      <c r="J46" s="16" t="s">
        <v>159</v>
      </c>
      <c r="K46" s="16" t="s">
        <v>115</v>
      </c>
      <c r="L46" s="16" t="s">
        <v>116</v>
      </c>
      <c r="M46" s="16" t="s">
        <v>14</v>
      </c>
      <c r="N46" s="16" t="s">
        <v>54</v>
      </c>
      <c r="O46" s="16" t="s">
        <v>53</v>
      </c>
      <c r="P46" s="16"/>
    </row>
    <row r="47" spans="1:16">
      <c r="A47" s="16" t="s">
        <v>63</v>
      </c>
      <c r="B47" s="16">
        <v>65</v>
      </c>
      <c r="C47" s="16" t="s">
        <v>16</v>
      </c>
      <c r="D47" s="117">
        <v>1.4430999999999999E-2</v>
      </c>
      <c r="E47" s="117">
        <v>139.71199999999999</v>
      </c>
      <c r="F47" s="117">
        <v>0</v>
      </c>
      <c r="G47" s="118">
        <v>2.9266E-2</v>
      </c>
      <c r="H47" s="118">
        <v>173.578</v>
      </c>
      <c r="I47" s="118">
        <v>-3.2789199999999998</v>
      </c>
      <c r="J47" s="16" t="s">
        <v>160</v>
      </c>
      <c r="K47" s="16" t="s">
        <v>115</v>
      </c>
      <c r="L47" s="16" t="s">
        <v>116</v>
      </c>
      <c r="M47" s="16" t="s">
        <v>14</v>
      </c>
      <c r="N47" s="16" t="s">
        <v>56</v>
      </c>
      <c r="O47" s="16" t="s">
        <v>55</v>
      </c>
      <c r="P47" s="16"/>
    </row>
    <row r="48" spans="1:16">
      <c r="A48" s="16" t="s">
        <v>85</v>
      </c>
      <c r="B48" s="16">
        <v>65</v>
      </c>
      <c r="C48" s="16" t="s">
        <v>16</v>
      </c>
      <c r="D48" s="117">
        <v>1.4839E-2</v>
      </c>
      <c r="E48" s="117">
        <v>139.41800000000001</v>
      </c>
      <c r="F48" s="117">
        <v>0</v>
      </c>
      <c r="G48" s="118">
        <v>1.491E-2</v>
      </c>
      <c r="H48" s="118">
        <v>139.50700000000001</v>
      </c>
      <c r="I48" s="118">
        <v>-2.9575900000000002</v>
      </c>
      <c r="J48" s="16" t="s">
        <v>161</v>
      </c>
      <c r="K48" s="16" t="s">
        <v>115</v>
      </c>
      <c r="L48" s="16" t="s">
        <v>116</v>
      </c>
      <c r="M48" s="16" t="s">
        <v>14</v>
      </c>
      <c r="N48" s="16" t="s">
        <v>56</v>
      </c>
      <c r="O48" s="16" t="s">
        <v>55</v>
      </c>
      <c r="P48" s="16"/>
    </row>
    <row r="49" spans="1:16">
      <c r="A49" s="16" t="s">
        <v>63</v>
      </c>
      <c r="B49" s="16">
        <v>70</v>
      </c>
      <c r="C49" s="16" t="s">
        <v>16</v>
      </c>
      <c r="D49" s="117">
        <v>1.5533E-2</v>
      </c>
      <c r="E49" s="117">
        <v>150.38499999999999</v>
      </c>
      <c r="F49" s="117">
        <v>0</v>
      </c>
      <c r="G49" s="118">
        <v>3.1502000000000002E-2</v>
      </c>
      <c r="H49" s="118">
        <v>186.83799999999999</v>
      </c>
      <c r="I49" s="118">
        <v>-3.5294099999999999</v>
      </c>
      <c r="J49" s="16" t="s">
        <v>162</v>
      </c>
      <c r="K49" s="16" t="s">
        <v>115</v>
      </c>
      <c r="L49" s="16" t="s">
        <v>116</v>
      </c>
      <c r="M49" s="16" t="s">
        <v>14</v>
      </c>
      <c r="N49" s="16" t="s">
        <v>62</v>
      </c>
      <c r="O49" s="16" t="s">
        <v>61</v>
      </c>
      <c r="P49" s="16"/>
    </row>
    <row r="50" spans="1:16">
      <c r="A50" s="16" t="s">
        <v>85</v>
      </c>
      <c r="B50" s="16">
        <v>70</v>
      </c>
      <c r="C50" s="16" t="s">
        <v>16</v>
      </c>
      <c r="D50" s="117">
        <v>1.5973000000000001E-2</v>
      </c>
      <c r="E50" s="117">
        <v>150.06899999999999</v>
      </c>
      <c r="F50" s="117">
        <v>0</v>
      </c>
      <c r="G50" s="118">
        <v>1.6049000000000001E-2</v>
      </c>
      <c r="H50" s="118">
        <v>150.16399999999999</v>
      </c>
      <c r="I50" s="118">
        <v>-3.1835399999999998</v>
      </c>
      <c r="J50" s="16" t="s">
        <v>163</v>
      </c>
      <c r="K50" s="16" t="s">
        <v>115</v>
      </c>
      <c r="L50" s="16" t="s">
        <v>116</v>
      </c>
      <c r="M50" s="16" t="s">
        <v>14</v>
      </c>
      <c r="N50" s="16" t="s">
        <v>62</v>
      </c>
      <c r="O50" s="16" t="s">
        <v>61</v>
      </c>
      <c r="P50" s="16"/>
    </row>
    <row r="51" spans="1:16">
      <c r="A51" s="16" t="s">
        <v>63</v>
      </c>
      <c r="B51" s="16">
        <v>7</v>
      </c>
      <c r="C51" s="16" t="s">
        <v>13</v>
      </c>
      <c r="D51" s="117">
        <v>1.459E-3</v>
      </c>
      <c r="E51" s="117">
        <v>13.990399999999999</v>
      </c>
      <c r="F51" s="117">
        <v>0</v>
      </c>
      <c r="G51" s="118">
        <v>2.4819999999999998E-3</v>
      </c>
      <c r="H51" s="118">
        <v>14.949299999999999</v>
      </c>
      <c r="I51" s="118">
        <v>-0.29237600000000002</v>
      </c>
      <c r="J51" s="16" t="s">
        <v>164</v>
      </c>
      <c r="K51" s="16" t="s">
        <v>115</v>
      </c>
      <c r="L51" s="16" t="s">
        <v>116</v>
      </c>
      <c r="M51" s="16" t="s">
        <v>14</v>
      </c>
      <c r="N51" s="16" t="s">
        <v>50</v>
      </c>
      <c r="O51" s="16" t="s">
        <v>49</v>
      </c>
      <c r="P51" s="16"/>
    </row>
    <row r="52" spans="1:16">
      <c r="A52" s="16" t="s">
        <v>85</v>
      </c>
      <c r="B52" s="16">
        <v>7</v>
      </c>
      <c r="C52" s="16" t="s">
        <v>13</v>
      </c>
      <c r="D52" s="117">
        <v>1.485E-3</v>
      </c>
      <c r="E52" s="117">
        <v>14.0006</v>
      </c>
      <c r="F52" s="117">
        <v>0</v>
      </c>
      <c r="G52" s="118">
        <v>1.4920000000000001E-3</v>
      </c>
      <c r="H52" s="118">
        <v>13.937099999999999</v>
      </c>
      <c r="I52" s="118">
        <v>-0.28598600000000002</v>
      </c>
      <c r="J52" s="16" t="s">
        <v>165</v>
      </c>
      <c r="K52" s="16" t="s">
        <v>115</v>
      </c>
      <c r="L52" s="16" t="s">
        <v>116</v>
      </c>
      <c r="M52" s="16" t="s">
        <v>14</v>
      </c>
      <c r="N52" s="16" t="s">
        <v>50</v>
      </c>
      <c r="O52" s="16" t="s">
        <v>49</v>
      </c>
      <c r="P52" s="16"/>
    </row>
    <row r="53" spans="1:16">
      <c r="A53" s="16" t="s">
        <v>63</v>
      </c>
      <c r="B53" s="16">
        <v>9</v>
      </c>
      <c r="C53" s="16" t="s">
        <v>13</v>
      </c>
      <c r="D53" s="117">
        <v>1.8760000000000001E-3</v>
      </c>
      <c r="E53" s="117">
        <v>17.9878</v>
      </c>
      <c r="F53" s="117">
        <v>0</v>
      </c>
      <c r="G53" s="118">
        <v>3.192E-3</v>
      </c>
      <c r="H53" s="118">
        <v>19.220600000000001</v>
      </c>
      <c r="I53" s="118">
        <v>-0.37591400000000003</v>
      </c>
      <c r="J53" s="16" t="s">
        <v>166</v>
      </c>
      <c r="K53" s="16" t="s">
        <v>115</v>
      </c>
      <c r="L53" s="16" t="s">
        <v>116</v>
      </c>
      <c r="M53" s="16" t="s">
        <v>14</v>
      </c>
      <c r="N53" s="16" t="s">
        <v>52</v>
      </c>
      <c r="O53" s="16" t="s">
        <v>51</v>
      </c>
      <c r="P53" s="16"/>
    </row>
    <row r="54" spans="1:16">
      <c r="A54" s="16" t="s">
        <v>85</v>
      </c>
      <c r="B54" s="16">
        <v>9</v>
      </c>
      <c r="C54" s="16" t="s">
        <v>13</v>
      </c>
      <c r="D54" s="117">
        <v>1.9059999999999999E-3</v>
      </c>
      <c r="E54" s="117">
        <v>17.9724</v>
      </c>
      <c r="F54" s="117">
        <v>0</v>
      </c>
      <c r="G54" s="118">
        <v>1.915E-3</v>
      </c>
      <c r="H54" s="118">
        <v>17.890899999999998</v>
      </c>
      <c r="I54" s="118">
        <v>-0.36711700000000003</v>
      </c>
      <c r="J54" s="16" t="s">
        <v>167</v>
      </c>
      <c r="K54" s="16" t="s">
        <v>115</v>
      </c>
      <c r="L54" s="16" t="s">
        <v>116</v>
      </c>
      <c r="M54" s="16" t="s">
        <v>14</v>
      </c>
      <c r="N54" s="16" t="s">
        <v>52</v>
      </c>
      <c r="O54" s="16" t="s">
        <v>51</v>
      </c>
      <c r="P54" s="16"/>
    </row>
    <row r="55" spans="1:16">
      <c r="A55" s="16" t="s">
        <v>63</v>
      </c>
      <c r="B55" s="16">
        <v>11</v>
      </c>
      <c r="C55" s="16" t="s">
        <v>13</v>
      </c>
      <c r="D55" s="117">
        <v>2.2920000000000002E-3</v>
      </c>
      <c r="E55" s="117">
        <v>21.984999999999999</v>
      </c>
      <c r="F55" s="117">
        <v>0</v>
      </c>
      <c r="G55" s="118">
        <v>3.901E-3</v>
      </c>
      <c r="H55" s="118">
        <v>23.491800000000001</v>
      </c>
      <c r="I55" s="118">
        <v>-0.45945000000000003</v>
      </c>
      <c r="J55" s="16" t="s">
        <v>168</v>
      </c>
      <c r="K55" s="16" t="s">
        <v>115</v>
      </c>
      <c r="L55" s="16" t="s">
        <v>116</v>
      </c>
      <c r="M55" s="16" t="s">
        <v>14</v>
      </c>
      <c r="N55" s="16" t="s">
        <v>15</v>
      </c>
      <c r="O55" s="16" t="s">
        <v>12</v>
      </c>
      <c r="P55" s="16"/>
    </row>
    <row r="56" spans="1:16">
      <c r="A56" s="16" t="s">
        <v>85</v>
      </c>
      <c r="B56" s="16">
        <v>11</v>
      </c>
      <c r="C56" s="16" t="s">
        <v>13</v>
      </c>
      <c r="D56" s="117">
        <v>2.3280000000000002E-3</v>
      </c>
      <c r="E56" s="117">
        <v>21.944299999999998</v>
      </c>
      <c r="F56" s="117">
        <v>0</v>
      </c>
      <c r="G56" s="118">
        <v>2.3379999999999998E-3</v>
      </c>
      <c r="H56" s="118">
        <v>21.8447</v>
      </c>
      <c r="I56" s="118">
        <v>-0.44824700000000001</v>
      </c>
      <c r="J56" s="16" t="s">
        <v>169</v>
      </c>
      <c r="K56" s="16" t="s">
        <v>115</v>
      </c>
      <c r="L56" s="16" t="s">
        <v>116</v>
      </c>
      <c r="M56" s="16" t="s">
        <v>14</v>
      </c>
      <c r="N56" s="16" t="s">
        <v>15</v>
      </c>
      <c r="O56" s="16" t="s">
        <v>12</v>
      </c>
      <c r="P56" s="16"/>
    </row>
    <row r="57" spans="1:16">
      <c r="A57" s="16" t="s">
        <v>63</v>
      </c>
      <c r="B57" s="16">
        <v>13</v>
      </c>
      <c r="C57" s="16" t="s">
        <v>13</v>
      </c>
      <c r="D57" s="117">
        <v>2.709E-3</v>
      </c>
      <c r="E57" s="117">
        <v>25.982399999999998</v>
      </c>
      <c r="F57" s="117">
        <v>0</v>
      </c>
      <c r="G57" s="118">
        <v>4.6100000000000004E-3</v>
      </c>
      <c r="H57" s="118">
        <v>27.763100000000001</v>
      </c>
      <c r="I57" s="118">
        <v>-0.542987</v>
      </c>
      <c r="J57" s="16" t="s">
        <v>170</v>
      </c>
      <c r="K57" s="16" t="s">
        <v>115</v>
      </c>
      <c r="L57" s="16" t="s">
        <v>116</v>
      </c>
      <c r="M57" s="16" t="s">
        <v>14</v>
      </c>
      <c r="N57" s="16" t="s">
        <v>18</v>
      </c>
      <c r="O57" s="16" t="s">
        <v>17</v>
      </c>
      <c r="P57" s="16"/>
    </row>
    <row r="58" spans="1:16">
      <c r="A58" s="16" t="s">
        <v>85</v>
      </c>
      <c r="B58" s="16">
        <v>13</v>
      </c>
      <c r="C58" s="16" t="s">
        <v>13</v>
      </c>
      <c r="D58" s="117">
        <v>2.7590000000000002E-3</v>
      </c>
      <c r="E58" s="117">
        <v>26.0154</v>
      </c>
      <c r="F58" s="117">
        <v>0</v>
      </c>
      <c r="G58" s="118">
        <v>2.7720000000000002E-3</v>
      </c>
      <c r="H58" s="118">
        <v>25.897300000000001</v>
      </c>
      <c r="I58" s="118">
        <v>-0.53140600000000004</v>
      </c>
      <c r="J58" s="16" t="s">
        <v>171</v>
      </c>
      <c r="K58" s="16" t="s">
        <v>115</v>
      </c>
      <c r="L58" s="16" t="s">
        <v>116</v>
      </c>
      <c r="M58" s="16" t="s">
        <v>14</v>
      </c>
      <c r="N58" s="16" t="s">
        <v>18</v>
      </c>
      <c r="O58" s="16" t="s">
        <v>17</v>
      </c>
      <c r="P58" s="16"/>
    </row>
    <row r="59" spans="1:16">
      <c r="A59" s="16" t="s">
        <v>63</v>
      </c>
      <c r="B59" s="16">
        <v>14</v>
      </c>
      <c r="C59" s="16" t="s">
        <v>13</v>
      </c>
      <c r="D59" s="117">
        <v>2.918E-3</v>
      </c>
      <c r="E59" s="117">
        <v>27.981000000000002</v>
      </c>
      <c r="F59" s="117">
        <v>0</v>
      </c>
      <c r="G59" s="118">
        <v>4.9649999999999998E-3</v>
      </c>
      <c r="H59" s="118">
        <v>29.898700000000002</v>
      </c>
      <c r="I59" s="118">
        <v>-0.58475500000000002</v>
      </c>
      <c r="J59" s="16" t="s">
        <v>172</v>
      </c>
      <c r="K59" s="16" t="s">
        <v>115</v>
      </c>
      <c r="L59" s="16" t="s">
        <v>116</v>
      </c>
      <c r="M59" s="16" t="s">
        <v>14</v>
      </c>
      <c r="N59" s="16" t="s">
        <v>20</v>
      </c>
      <c r="O59" s="16" t="s">
        <v>19</v>
      </c>
      <c r="P59" s="16"/>
    </row>
    <row r="60" spans="1:16">
      <c r="A60" s="16" t="s">
        <v>85</v>
      </c>
      <c r="B60" s="16">
        <v>14</v>
      </c>
      <c r="C60" s="16" t="s">
        <v>13</v>
      </c>
      <c r="D60" s="117">
        <v>2.97E-3</v>
      </c>
      <c r="E60" s="117">
        <v>28.001300000000001</v>
      </c>
      <c r="F60" s="117">
        <v>0</v>
      </c>
      <c r="G60" s="118">
        <v>2.983E-3</v>
      </c>
      <c r="H60" s="118">
        <v>27.874199999999998</v>
      </c>
      <c r="I60" s="118">
        <v>-0.57197100000000001</v>
      </c>
      <c r="J60" s="16" t="s">
        <v>173</v>
      </c>
      <c r="K60" s="16" t="s">
        <v>115</v>
      </c>
      <c r="L60" s="16" t="s">
        <v>116</v>
      </c>
      <c r="M60" s="16" t="s">
        <v>14</v>
      </c>
      <c r="N60" s="16" t="s">
        <v>20</v>
      </c>
      <c r="O60" s="16" t="s">
        <v>19</v>
      </c>
      <c r="P60" s="16"/>
    </row>
    <row r="61" spans="1:16">
      <c r="A61" s="16" t="s">
        <v>63</v>
      </c>
      <c r="B61" s="16">
        <v>15</v>
      </c>
      <c r="C61" s="16" t="s">
        <v>13</v>
      </c>
      <c r="D61" s="117">
        <v>3.1259999999999999E-3</v>
      </c>
      <c r="E61" s="117">
        <v>29.979600000000001</v>
      </c>
      <c r="F61" s="117">
        <v>0</v>
      </c>
      <c r="G61" s="118">
        <v>5.3200000000000001E-3</v>
      </c>
      <c r="H61" s="118">
        <v>32.034300000000002</v>
      </c>
      <c r="I61" s="118">
        <v>-0.62652300000000005</v>
      </c>
      <c r="J61" s="16" t="s">
        <v>174</v>
      </c>
      <c r="K61" s="16" t="s">
        <v>115</v>
      </c>
      <c r="L61" s="16" t="s">
        <v>116</v>
      </c>
      <c r="M61" s="16" t="s">
        <v>14</v>
      </c>
      <c r="N61" s="16" t="s">
        <v>22</v>
      </c>
      <c r="O61" s="16" t="s">
        <v>21</v>
      </c>
      <c r="P61" s="16"/>
    </row>
    <row r="62" spans="1:16">
      <c r="A62" s="16" t="s">
        <v>85</v>
      </c>
      <c r="B62" s="16">
        <v>15</v>
      </c>
      <c r="C62" s="16" t="s">
        <v>13</v>
      </c>
      <c r="D62" s="117">
        <v>3.1809999999999998E-3</v>
      </c>
      <c r="E62" s="117">
        <v>29.987200000000001</v>
      </c>
      <c r="F62" s="117">
        <v>0</v>
      </c>
      <c r="G62" s="118">
        <v>3.1949999999999999E-3</v>
      </c>
      <c r="H62" s="118">
        <v>29.851099999999999</v>
      </c>
      <c r="I62" s="118">
        <v>-0.612537</v>
      </c>
      <c r="J62" s="16" t="s">
        <v>175</v>
      </c>
      <c r="K62" s="16" t="s">
        <v>115</v>
      </c>
      <c r="L62" s="16" t="s">
        <v>116</v>
      </c>
      <c r="M62" s="16" t="s">
        <v>14</v>
      </c>
      <c r="N62" s="16" t="s">
        <v>22</v>
      </c>
      <c r="O62" s="16" t="s">
        <v>21</v>
      </c>
      <c r="P62" s="16"/>
    </row>
    <row r="63" spans="1:16">
      <c r="A63" s="16" t="s">
        <v>63</v>
      </c>
      <c r="B63" s="16">
        <v>16</v>
      </c>
      <c r="C63" s="16" t="s">
        <v>13</v>
      </c>
      <c r="D63" s="117">
        <v>3.3340000000000002E-3</v>
      </c>
      <c r="E63" s="117">
        <v>31.978200000000001</v>
      </c>
      <c r="F63" s="117">
        <v>0</v>
      </c>
      <c r="G63" s="118">
        <v>5.6740000000000002E-3</v>
      </c>
      <c r="H63" s="118">
        <v>34.169899999999998</v>
      </c>
      <c r="I63" s="118">
        <v>-0.66829000000000005</v>
      </c>
      <c r="J63" s="16" t="s">
        <v>176</v>
      </c>
      <c r="K63" s="16" t="s">
        <v>115</v>
      </c>
      <c r="L63" s="16" t="s">
        <v>116</v>
      </c>
      <c r="M63" s="16" t="s">
        <v>14</v>
      </c>
      <c r="N63" s="16" t="s">
        <v>24</v>
      </c>
      <c r="O63" s="16" t="s">
        <v>23</v>
      </c>
      <c r="P63" s="16"/>
    </row>
    <row r="64" spans="1:16">
      <c r="A64" s="16" t="s">
        <v>85</v>
      </c>
      <c r="B64" s="16">
        <v>16</v>
      </c>
      <c r="C64" s="16" t="s">
        <v>13</v>
      </c>
      <c r="D64" s="117">
        <v>3.3909999999999999E-3</v>
      </c>
      <c r="E64" s="117">
        <v>31.973099999999999</v>
      </c>
      <c r="F64" s="117">
        <v>0</v>
      </c>
      <c r="G64" s="118">
        <v>3.4069999999999999E-3</v>
      </c>
      <c r="H64" s="118">
        <v>31.8279</v>
      </c>
      <c r="I64" s="118">
        <v>-0.65310199999999996</v>
      </c>
      <c r="J64" s="16" t="s">
        <v>177</v>
      </c>
      <c r="K64" s="16" t="s">
        <v>115</v>
      </c>
      <c r="L64" s="16" t="s">
        <v>116</v>
      </c>
      <c r="M64" s="16" t="s">
        <v>14</v>
      </c>
      <c r="N64" s="16" t="s">
        <v>24</v>
      </c>
      <c r="O64" s="16" t="s">
        <v>23</v>
      </c>
      <c r="P64" s="16"/>
    </row>
    <row r="65" spans="1:16">
      <c r="A65" s="16" t="s">
        <v>63</v>
      </c>
      <c r="B65" s="16">
        <v>18</v>
      </c>
      <c r="C65" s="16" t="s">
        <v>13</v>
      </c>
      <c r="D65" s="117">
        <v>3.751E-3</v>
      </c>
      <c r="E65" s="117">
        <v>35.9756</v>
      </c>
      <c r="F65" s="117">
        <v>0</v>
      </c>
      <c r="G65" s="118">
        <v>6.3829999999999998E-3</v>
      </c>
      <c r="H65" s="118">
        <v>38.441200000000002</v>
      </c>
      <c r="I65" s="118">
        <v>-0.75182800000000005</v>
      </c>
      <c r="J65" s="16" t="s">
        <v>178</v>
      </c>
      <c r="K65" s="16" t="s">
        <v>115</v>
      </c>
      <c r="L65" s="16" t="s">
        <v>116</v>
      </c>
      <c r="M65" s="16" t="s">
        <v>14</v>
      </c>
      <c r="N65" s="16" t="s">
        <v>26</v>
      </c>
      <c r="O65" s="16" t="s">
        <v>25</v>
      </c>
      <c r="P65" s="16"/>
    </row>
    <row r="66" spans="1:16">
      <c r="A66" s="16" t="s">
        <v>85</v>
      </c>
      <c r="B66" s="16">
        <v>18</v>
      </c>
      <c r="C66" s="16" t="s">
        <v>13</v>
      </c>
      <c r="D66" s="117">
        <v>3.813E-3</v>
      </c>
      <c r="E66" s="117">
        <v>35.944899999999997</v>
      </c>
      <c r="F66" s="117">
        <v>0</v>
      </c>
      <c r="G66" s="118">
        <v>3.8300000000000001E-3</v>
      </c>
      <c r="H66" s="118">
        <v>35.781700000000001</v>
      </c>
      <c r="I66" s="118">
        <v>-0.73423300000000002</v>
      </c>
      <c r="J66" s="16" t="s">
        <v>179</v>
      </c>
      <c r="K66" s="16" t="s">
        <v>115</v>
      </c>
      <c r="L66" s="16" t="s">
        <v>116</v>
      </c>
      <c r="M66" s="16" t="s">
        <v>14</v>
      </c>
      <c r="N66" s="16" t="s">
        <v>26</v>
      </c>
      <c r="O66" s="16" t="s">
        <v>25</v>
      </c>
      <c r="P66" s="16"/>
    </row>
    <row r="67" spans="1:16">
      <c r="A67" s="16" t="s">
        <v>63</v>
      </c>
      <c r="B67" s="16">
        <v>19</v>
      </c>
      <c r="C67" s="16" t="s">
        <v>13</v>
      </c>
      <c r="D67" s="117">
        <v>3.96E-3</v>
      </c>
      <c r="E67" s="117">
        <v>37.974200000000003</v>
      </c>
      <c r="F67" s="117">
        <v>0</v>
      </c>
      <c r="G67" s="118">
        <v>6.7380000000000001E-3</v>
      </c>
      <c r="H67" s="118">
        <v>40.576799999999999</v>
      </c>
      <c r="I67" s="118">
        <v>-0.79359599999999997</v>
      </c>
      <c r="J67" s="16" t="s">
        <v>180</v>
      </c>
      <c r="K67" s="16" t="s">
        <v>115</v>
      </c>
      <c r="L67" s="16" t="s">
        <v>116</v>
      </c>
      <c r="M67" s="16" t="s">
        <v>14</v>
      </c>
      <c r="N67" s="16" t="s">
        <v>28</v>
      </c>
      <c r="O67" s="16" t="s">
        <v>27</v>
      </c>
      <c r="P67" s="16"/>
    </row>
    <row r="68" spans="1:16">
      <c r="A68" s="16" t="s">
        <v>85</v>
      </c>
      <c r="B68" s="16">
        <v>19</v>
      </c>
      <c r="C68" s="16" t="s">
        <v>13</v>
      </c>
      <c r="D68" s="117">
        <v>4.0229999999999997E-3</v>
      </c>
      <c r="E68" s="117">
        <v>37.930799999999998</v>
      </c>
      <c r="F68" s="117">
        <v>0</v>
      </c>
      <c r="G68" s="118">
        <v>4.0410000000000003E-3</v>
      </c>
      <c r="H68" s="118">
        <v>37.758600000000001</v>
      </c>
      <c r="I68" s="118">
        <v>-0.77479799999999999</v>
      </c>
      <c r="J68" s="16" t="s">
        <v>181</v>
      </c>
      <c r="K68" s="16" t="s">
        <v>115</v>
      </c>
      <c r="L68" s="16" t="s">
        <v>116</v>
      </c>
      <c r="M68" s="16" t="s">
        <v>14</v>
      </c>
      <c r="N68" s="16" t="s">
        <v>28</v>
      </c>
      <c r="O68" s="16" t="s">
        <v>27</v>
      </c>
      <c r="P68" s="16"/>
    </row>
    <row r="69" spans="1:16">
      <c r="A69" s="16" t="s">
        <v>63</v>
      </c>
      <c r="B69" s="16">
        <v>20</v>
      </c>
      <c r="C69" s="16" t="s">
        <v>13</v>
      </c>
      <c r="D69" s="117">
        <v>4.1679999999999998E-3</v>
      </c>
      <c r="E69" s="117">
        <v>39.972799999999999</v>
      </c>
      <c r="F69" s="117">
        <v>0</v>
      </c>
      <c r="G69" s="118">
        <v>7.0930000000000003E-3</v>
      </c>
      <c r="H69" s="118">
        <v>42.712400000000002</v>
      </c>
      <c r="I69" s="118">
        <v>-0.835364</v>
      </c>
      <c r="J69" s="16" t="s">
        <v>182</v>
      </c>
      <c r="K69" s="16" t="s">
        <v>115</v>
      </c>
      <c r="L69" s="16" t="s">
        <v>116</v>
      </c>
      <c r="M69" s="16" t="s">
        <v>14</v>
      </c>
      <c r="N69" s="16" t="s">
        <v>30</v>
      </c>
      <c r="O69" s="16" t="s">
        <v>29</v>
      </c>
      <c r="P69" s="16"/>
    </row>
    <row r="70" spans="1:16">
      <c r="A70" s="16" t="s">
        <v>85</v>
      </c>
      <c r="B70" s="16">
        <v>20</v>
      </c>
      <c r="C70" s="16" t="s">
        <v>13</v>
      </c>
      <c r="D70" s="117">
        <v>4.2440000000000004E-3</v>
      </c>
      <c r="E70" s="117">
        <v>40.015999999999998</v>
      </c>
      <c r="F70" s="117">
        <v>0</v>
      </c>
      <c r="G70" s="118">
        <v>4.2640000000000004E-3</v>
      </c>
      <c r="H70" s="118">
        <v>39.834400000000002</v>
      </c>
      <c r="I70" s="118">
        <v>-0.81739200000000001</v>
      </c>
      <c r="J70" s="16" t="s">
        <v>183</v>
      </c>
      <c r="K70" s="16" t="s">
        <v>115</v>
      </c>
      <c r="L70" s="16" t="s">
        <v>116</v>
      </c>
      <c r="M70" s="16" t="s">
        <v>14</v>
      </c>
      <c r="N70" s="16" t="s">
        <v>30</v>
      </c>
      <c r="O70" s="16" t="s">
        <v>29</v>
      </c>
      <c r="P70" s="16"/>
    </row>
    <row r="71" spans="1:16">
      <c r="A71" s="16" t="s">
        <v>63</v>
      </c>
      <c r="B71" s="16">
        <v>23</v>
      </c>
      <c r="C71" s="16" t="s">
        <v>13</v>
      </c>
      <c r="D71" s="117">
        <v>4.7930000000000004E-3</v>
      </c>
      <c r="E71" s="117">
        <v>45.968800000000002</v>
      </c>
      <c r="F71" s="117">
        <v>0</v>
      </c>
      <c r="G71" s="118">
        <v>8.1569999999999993E-3</v>
      </c>
      <c r="H71" s="118">
        <v>49.119300000000003</v>
      </c>
      <c r="I71" s="118">
        <v>-0.960669</v>
      </c>
      <c r="J71" s="16" t="s">
        <v>184</v>
      </c>
      <c r="K71" s="16" t="s">
        <v>115</v>
      </c>
      <c r="L71" s="16" t="s">
        <v>116</v>
      </c>
      <c r="M71" s="16" t="s">
        <v>14</v>
      </c>
      <c r="N71" s="16" t="s">
        <v>32</v>
      </c>
      <c r="O71" s="16" t="s">
        <v>31</v>
      </c>
      <c r="P71" s="16"/>
    </row>
    <row r="72" spans="1:16">
      <c r="A72" s="16" t="s">
        <v>85</v>
      </c>
      <c r="B72" s="16">
        <v>23</v>
      </c>
      <c r="C72" s="16" t="s">
        <v>13</v>
      </c>
      <c r="D72" s="117">
        <v>4.8760000000000001E-3</v>
      </c>
      <c r="E72" s="117">
        <v>45.973700000000001</v>
      </c>
      <c r="F72" s="117">
        <v>0</v>
      </c>
      <c r="G72" s="118">
        <v>4.8979999999999996E-3</v>
      </c>
      <c r="H72" s="118">
        <v>45.765000000000001</v>
      </c>
      <c r="I72" s="118">
        <v>-0.93908800000000003</v>
      </c>
      <c r="J72" s="16" t="s">
        <v>185</v>
      </c>
      <c r="K72" s="16" t="s">
        <v>115</v>
      </c>
      <c r="L72" s="16" t="s">
        <v>116</v>
      </c>
      <c r="M72" s="16" t="s">
        <v>14</v>
      </c>
      <c r="N72" s="16" t="s">
        <v>32</v>
      </c>
      <c r="O72" s="16" t="s">
        <v>31</v>
      </c>
      <c r="P72" s="16"/>
    </row>
    <row r="73" spans="1:16">
      <c r="A73" s="16" t="s">
        <v>63</v>
      </c>
      <c r="B73" s="16">
        <v>24</v>
      </c>
      <c r="C73" s="16" t="s">
        <v>13</v>
      </c>
      <c r="D73" s="117">
        <v>5.0020000000000004E-3</v>
      </c>
      <c r="E73" s="117">
        <v>47.967399999999998</v>
      </c>
      <c r="F73" s="117">
        <v>0</v>
      </c>
      <c r="G73" s="118">
        <v>8.5109999999999995E-3</v>
      </c>
      <c r="H73" s="118">
        <v>51.254800000000003</v>
      </c>
      <c r="I73" s="118">
        <v>-1.00244</v>
      </c>
      <c r="J73" s="16" t="s">
        <v>186</v>
      </c>
      <c r="K73" s="16" t="s">
        <v>115</v>
      </c>
      <c r="L73" s="16" t="s">
        <v>116</v>
      </c>
      <c r="M73" s="16" t="s">
        <v>14</v>
      </c>
      <c r="N73" s="16" t="s">
        <v>34</v>
      </c>
      <c r="O73" s="16" t="s">
        <v>33</v>
      </c>
      <c r="P73" s="16"/>
    </row>
    <row r="74" spans="1:16">
      <c r="A74" s="16" t="s">
        <v>85</v>
      </c>
      <c r="B74" s="16">
        <v>24</v>
      </c>
      <c r="C74" s="16" t="s">
        <v>13</v>
      </c>
      <c r="D74" s="117">
        <v>5.0870000000000004E-3</v>
      </c>
      <c r="E74" s="117">
        <v>47.959600000000002</v>
      </c>
      <c r="F74" s="117">
        <v>0</v>
      </c>
      <c r="G74" s="118">
        <v>5.11E-3</v>
      </c>
      <c r="H74" s="118">
        <v>47.741999999999997</v>
      </c>
      <c r="I74" s="118">
        <v>-0.97965400000000002</v>
      </c>
      <c r="J74" s="16" t="s">
        <v>187</v>
      </c>
      <c r="K74" s="16" t="s">
        <v>115</v>
      </c>
      <c r="L74" s="16" t="s">
        <v>116</v>
      </c>
      <c r="M74" s="16" t="s">
        <v>14</v>
      </c>
      <c r="N74" s="16" t="s">
        <v>34</v>
      </c>
      <c r="O74" s="16" t="s">
        <v>33</v>
      </c>
      <c r="P74" s="16"/>
    </row>
    <row r="75" spans="1:16">
      <c r="A75" s="16" t="s">
        <v>63</v>
      </c>
      <c r="B75" s="16">
        <v>25</v>
      </c>
      <c r="C75" s="16" t="s">
        <v>13</v>
      </c>
      <c r="D75" s="117">
        <v>5.2100000000000002E-3</v>
      </c>
      <c r="E75" s="117">
        <v>49.966000000000001</v>
      </c>
      <c r="F75" s="117">
        <v>0</v>
      </c>
      <c r="G75" s="118">
        <v>8.8660000000000006E-3</v>
      </c>
      <c r="H75" s="118">
        <v>53.390500000000003</v>
      </c>
      <c r="I75" s="118">
        <v>-1.0442</v>
      </c>
      <c r="J75" s="16" t="s">
        <v>188</v>
      </c>
      <c r="K75" s="16" t="s">
        <v>115</v>
      </c>
      <c r="L75" s="16" t="s">
        <v>116</v>
      </c>
      <c r="M75" s="16" t="s">
        <v>14</v>
      </c>
      <c r="N75" s="16" t="s">
        <v>36</v>
      </c>
      <c r="O75" s="16" t="s">
        <v>35</v>
      </c>
      <c r="P75" s="16"/>
    </row>
    <row r="76" spans="1:16">
      <c r="A76" s="16" t="s">
        <v>85</v>
      </c>
      <c r="B76" s="16">
        <v>25</v>
      </c>
      <c r="C76" s="16" t="s">
        <v>13</v>
      </c>
      <c r="D76" s="117">
        <v>5.2979999999999998E-3</v>
      </c>
      <c r="E76" s="117">
        <v>49.945500000000003</v>
      </c>
      <c r="F76" s="117">
        <v>0</v>
      </c>
      <c r="G76" s="118">
        <v>5.3220000000000003E-3</v>
      </c>
      <c r="H76" s="118">
        <v>49.718899999999998</v>
      </c>
      <c r="I76" s="118">
        <v>-1.0202199999999999</v>
      </c>
      <c r="J76" s="16" t="s">
        <v>189</v>
      </c>
      <c r="K76" s="16" t="s">
        <v>115</v>
      </c>
      <c r="L76" s="16" t="s">
        <v>116</v>
      </c>
      <c r="M76" s="16" t="s">
        <v>14</v>
      </c>
      <c r="N76" s="16" t="s">
        <v>36</v>
      </c>
      <c r="O76" s="16" t="s">
        <v>35</v>
      </c>
      <c r="P76" s="16"/>
    </row>
    <row r="77" spans="1:16">
      <c r="A77" s="16" t="s">
        <v>63</v>
      </c>
      <c r="B77" s="16">
        <v>26</v>
      </c>
      <c r="C77" s="16" t="s">
        <v>13</v>
      </c>
      <c r="D77" s="117">
        <v>5.4180000000000001E-3</v>
      </c>
      <c r="E77" s="117">
        <v>51.964700000000001</v>
      </c>
      <c r="F77" s="117">
        <v>0</v>
      </c>
      <c r="G77" s="118">
        <v>9.221E-3</v>
      </c>
      <c r="H77" s="118">
        <v>55.526000000000003</v>
      </c>
      <c r="I77" s="118">
        <v>-1.0859700000000001</v>
      </c>
      <c r="J77" s="16" t="s">
        <v>190</v>
      </c>
      <c r="K77" s="16" t="s">
        <v>115</v>
      </c>
      <c r="L77" s="16" t="s">
        <v>116</v>
      </c>
      <c r="M77" s="16" t="s">
        <v>14</v>
      </c>
      <c r="N77" s="16" t="s">
        <v>38</v>
      </c>
      <c r="O77" s="16" t="s">
        <v>37</v>
      </c>
      <c r="P77" s="16"/>
    </row>
    <row r="78" spans="1:16">
      <c r="A78" s="16" t="s">
        <v>85</v>
      </c>
      <c r="B78" s="16">
        <v>26</v>
      </c>
      <c r="C78" s="16" t="s">
        <v>13</v>
      </c>
      <c r="D78" s="117">
        <v>5.5079999999999999E-3</v>
      </c>
      <c r="E78" s="117">
        <v>51.931399999999996</v>
      </c>
      <c r="F78" s="117">
        <v>0</v>
      </c>
      <c r="G78" s="118">
        <v>5.5329999999999997E-3</v>
      </c>
      <c r="H78" s="118">
        <v>51.695700000000002</v>
      </c>
      <c r="I78" s="118">
        <v>-1.0607800000000001</v>
      </c>
      <c r="J78" s="16" t="s">
        <v>191</v>
      </c>
      <c r="K78" s="16" t="s">
        <v>115</v>
      </c>
      <c r="L78" s="16" t="s">
        <v>116</v>
      </c>
      <c r="M78" s="16" t="s">
        <v>14</v>
      </c>
      <c r="N78" s="16" t="s">
        <v>38</v>
      </c>
      <c r="O78" s="16" t="s">
        <v>37</v>
      </c>
      <c r="P78" s="16"/>
    </row>
    <row r="79" spans="1:16">
      <c r="A79" s="16" t="s">
        <v>63</v>
      </c>
      <c r="B79" s="16">
        <v>27</v>
      </c>
      <c r="C79" s="16" t="s">
        <v>13</v>
      </c>
      <c r="D79" s="117">
        <v>5.6270000000000001E-3</v>
      </c>
      <c r="E79" s="117">
        <v>53.9634</v>
      </c>
      <c r="F79" s="117">
        <v>0</v>
      </c>
      <c r="G79" s="118">
        <v>9.5750000000000002E-3</v>
      </c>
      <c r="H79" s="118">
        <v>57.661799999999999</v>
      </c>
      <c r="I79" s="118">
        <v>-1.12774</v>
      </c>
      <c r="J79" s="16" t="s">
        <v>192</v>
      </c>
      <c r="K79" s="16" t="s">
        <v>115</v>
      </c>
      <c r="L79" s="16" t="s">
        <v>116</v>
      </c>
      <c r="M79" s="16" t="s">
        <v>14</v>
      </c>
      <c r="N79" s="16" t="s">
        <v>40</v>
      </c>
      <c r="O79" s="16" t="s">
        <v>39</v>
      </c>
      <c r="P79" s="16"/>
    </row>
    <row r="80" spans="1:16">
      <c r="A80" s="16" t="s">
        <v>85</v>
      </c>
      <c r="B80" s="16">
        <v>27</v>
      </c>
      <c r="C80" s="16" t="s">
        <v>13</v>
      </c>
      <c r="D80" s="117">
        <v>5.7299999999999999E-3</v>
      </c>
      <c r="E80" s="117">
        <v>54.0167</v>
      </c>
      <c r="F80" s="117">
        <v>0</v>
      </c>
      <c r="G80" s="118">
        <v>5.7549999999999997E-3</v>
      </c>
      <c r="H80" s="118">
        <v>53.771500000000003</v>
      </c>
      <c r="I80" s="118">
        <v>-1.10337</v>
      </c>
      <c r="J80" s="16" t="s">
        <v>193</v>
      </c>
      <c r="K80" s="16" t="s">
        <v>115</v>
      </c>
      <c r="L80" s="16" t="s">
        <v>116</v>
      </c>
      <c r="M80" s="16" t="s">
        <v>14</v>
      </c>
      <c r="N80" s="16" t="s">
        <v>40</v>
      </c>
      <c r="O80" s="16" t="s">
        <v>39</v>
      </c>
      <c r="P80" s="16"/>
    </row>
    <row r="81" spans="1:16">
      <c r="A81" s="16" t="s">
        <v>63</v>
      </c>
      <c r="B81" s="16">
        <v>28</v>
      </c>
      <c r="C81" s="16" t="s">
        <v>13</v>
      </c>
      <c r="D81" s="117">
        <v>5.8349999999999999E-3</v>
      </c>
      <c r="E81" s="117">
        <v>55.962000000000003</v>
      </c>
      <c r="F81" s="117">
        <v>0</v>
      </c>
      <c r="G81" s="118">
        <v>9.9299999999999996E-3</v>
      </c>
      <c r="H81" s="118">
        <v>59.7973</v>
      </c>
      <c r="I81" s="118">
        <v>-1.16951</v>
      </c>
      <c r="J81" s="16" t="s">
        <v>194</v>
      </c>
      <c r="K81" s="16" t="s">
        <v>115</v>
      </c>
      <c r="L81" s="16" t="s">
        <v>116</v>
      </c>
      <c r="M81" s="16" t="s">
        <v>14</v>
      </c>
      <c r="N81" s="16" t="s">
        <v>42</v>
      </c>
      <c r="O81" s="16" t="s">
        <v>41</v>
      </c>
      <c r="P81" s="16"/>
    </row>
    <row r="82" spans="1:16">
      <c r="A82" s="16" t="s">
        <v>85</v>
      </c>
      <c r="B82" s="16">
        <v>28</v>
      </c>
      <c r="C82" s="16" t="s">
        <v>13</v>
      </c>
      <c r="D82" s="117">
        <v>5.94E-3</v>
      </c>
      <c r="E82" s="117">
        <v>56.002600000000001</v>
      </c>
      <c r="F82" s="117">
        <v>0</v>
      </c>
      <c r="G82" s="118">
        <v>5.9670000000000001E-3</v>
      </c>
      <c r="H82" s="118">
        <v>55.748399999999997</v>
      </c>
      <c r="I82" s="118">
        <v>-1.14394</v>
      </c>
      <c r="J82" s="16" t="s">
        <v>195</v>
      </c>
      <c r="K82" s="16" t="s">
        <v>115</v>
      </c>
      <c r="L82" s="16" t="s">
        <v>116</v>
      </c>
      <c r="M82" s="16" t="s">
        <v>14</v>
      </c>
      <c r="N82" s="16" t="s">
        <v>42</v>
      </c>
      <c r="O82" s="16" t="s">
        <v>41</v>
      </c>
      <c r="P82" s="16"/>
    </row>
    <row r="83" spans="1:16">
      <c r="A83" s="16" t="s">
        <v>63</v>
      </c>
      <c r="B83" s="16">
        <v>30</v>
      </c>
      <c r="C83" s="16" t="s">
        <v>13</v>
      </c>
      <c r="D83" s="117">
        <v>6.2519999999999997E-3</v>
      </c>
      <c r="E83" s="117">
        <v>59.959299999999999</v>
      </c>
      <c r="F83" s="117">
        <v>0</v>
      </c>
      <c r="G83" s="118">
        <v>1.0638999999999999E-2</v>
      </c>
      <c r="H83" s="118">
        <v>64.0685</v>
      </c>
      <c r="I83" s="118">
        <v>-1.2530399999999999</v>
      </c>
      <c r="J83" s="16" t="s">
        <v>196</v>
      </c>
      <c r="K83" s="16" t="s">
        <v>115</v>
      </c>
      <c r="L83" s="16" t="s">
        <v>116</v>
      </c>
      <c r="M83" s="16" t="s">
        <v>14</v>
      </c>
      <c r="N83" s="16" t="s">
        <v>44</v>
      </c>
      <c r="O83" s="16" t="s">
        <v>43</v>
      </c>
      <c r="P83" s="16"/>
    </row>
    <row r="84" spans="1:16">
      <c r="A84" s="16" t="s">
        <v>85</v>
      </c>
      <c r="B84" s="16">
        <v>30</v>
      </c>
      <c r="C84" s="16" t="s">
        <v>13</v>
      </c>
      <c r="D84" s="117">
        <v>6.3610000000000003E-3</v>
      </c>
      <c r="E84" s="117">
        <v>59.974400000000003</v>
      </c>
      <c r="F84" s="117">
        <v>0</v>
      </c>
      <c r="G84" s="118">
        <v>6.3899999999999998E-3</v>
      </c>
      <c r="H84" s="118">
        <v>59.702100000000002</v>
      </c>
      <c r="I84" s="118">
        <v>-1.2250700000000001</v>
      </c>
      <c r="J84" s="16" t="s">
        <v>197</v>
      </c>
      <c r="K84" s="16" t="s">
        <v>115</v>
      </c>
      <c r="L84" s="16" t="s">
        <v>116</v>
      </c>
      <c r="M84" s="16" t="s">
        <v>14</v>
      </c>
      <c r="N84" s="16" t="s">
        <v>44</v>
      </c>
      <c r="O84" s="16" t="s">
        <v>43</v>
      </c>
      <c r="P84" s="16"/>
    </row>
    <row r="85" spans="1:16">
      <c r="A85" s="16" t="s">
        <v>63</v>
      </c>
      <c r="B85" s="16">
        <v>32</v>
      </c>
      <c r="C85" s="16" t="s">
        <v>13</v>
      </c>
      <c r="D85" s="117">
        <v>6.6689999999999996E-3</v>
      </c>
      <c r="E85" s="117">
        <v>63.956600000000002</v>
      </c>
      <c r="F85" s="117">
        <v>0</v>
      </c>
      <c r="G85" s="118">
        <v>1.1348E-2</v>
      </c>
      <c r="H85" s="118">
        <v>68.339799999999997</v>
      </c>
      <c r="I85" s="118">
        <v>-1.3365800000000001</v>
      </c>
      <c r="J85" s="16" t="s">
        <v>198</v>
      </c>
      <c r="K85" s="16" t="s">
        <v>115</v>
      </c>
      <c r="L85" s="16" t="s">
        <v>116</v>
      </c>
      <c r="M85" s="16" t="s">
        <v>14</v>
      </c>
      <c r="N85" s="16" t="s">
        <v>58</v>
      </c>
      <c r="O85" s="16" t="s">
        <v>57</v>
      </c>
      <c r="P85" s="16"/>
    </row>
    <row r="86" spans="1:16">
      <c r="A86" s="16" t="s">
        <v>85</v>
      </c>
      <c r="B86" s="16">
        <v>32</v>
      </c>
      <c r="C86" s="16" t="s">
        <v>13</v>
      </c>
      <c r="D86" s="117">
        <v>6.783E-3</v>
      </c>
      <c r="E86" s="117">
        <v>63.946199999999997</v>
      </c>
      <c r="F86" s="117">
        <v>0</v>
      </c>
      <c r="G86" s="118">
        <v>6.8129999999999996E-3</v>
      </c>
      <c r="H86" s="118">
        <v>63.655900000000003</v>
      </c>
      <c r="I86" s="118">
        <v>-1.3062</v>
      </c>
      <c r="J86" s="16" t="s">
        <v>199</v>
      </c>
      <c r="K86" s="16" t="s">
        <v>115</v>
      </c>
      <c r="L86" s="16" t="s">
        <v>116</v>
      </c>
      <c r="M86" s="16" t="s">
        <v>14</v>
      </c>
      <c r="N86" s="16" t="s">
        <v>58</v>
      </c>
      <c r="O86" s="16" t="s">
        <v>57</v>
      </c>
      <c r="P86" s="16"/>
    </row>
    <row r="87" spans="1:16">
      <c r="A87" s="16" t="s">
        <v>63</v>
      </c>
      <c r="B87" s="16">
        <v>36</v>
      </c>
      <c r="C87" s="16" t="s">
        <v>13</v>
      </c>
      <c r="D87" s="117">
        <v>7.502E-3</v>
      </c>
      <c r="E87" s="117">
        <v>71.9512</v>
      </c>
      <c r="F87" s="117">
        <v>0</v>
      </c>
      <c r="G87" s="118">
        <v>1.2767000000000001E-2</v>
      </c>
      <c r="H87" s="118">
        <v>76.882300000000001</v>
      </c>
      <c r="I87" s="118">
        <v>-1.50366</v>
      </c>
      <c r="J87" s="16" t="s">
        <v>200</v>
      </c>
      <c r="K87" s="16" t="s">
        <v>115</v>
      </c>
      <c r="L87" s="16" t="s">
        <v>116</v>
      </c>
      <c r="M87" s="16" t="s">
        <v>14</v>
      </c>
      <c r="N87" s="16" t="s">
        <v>46</v>
      </c>
      <c r="O87" s="16" t="s">
        <v>45</v>
      </c>
      <c r="P87" s="16"/>
    </row>
    <row r="88" spans="1:16">
      <c r="A88" s="16" t="s">
        <v>85</v>
      </c>
      <c r="B88" s="16">
        <v>36</v>
      </c>
      <c r="C88" s="16" t="s">
        <v>13</v>
      </c>
      <c r="D88" s="117">
        <v>7.6360000000000004E-3</v>
      </c>
      <c r="E88" s="117">
        <v>71.989099999999993</v>
      </c>
      <c r="F88" s="117">
        <v>0</v>
      </c>
      <c r="G88" s="118">
        <v>7.6699999999999997E-3</v>
      </c>
      <c r="H88" s="118">
        <v>71.662300000000002</v>
      </c>
      <c r="I88" s="118">
        <v>-1.4704900000000001</v>
      </c>
      <c r="J88" s="16" t="s">
        <v>201</v>
      </c>
      <c r="K88" s="16" t="s">
        <v>115</v>
      </c>
      <c r="L88" s="16" t="s">
        <v>116</v>
      </c>
      <c r="M88" s="16" t="s">
        <v>14</v>
      </c>
      <c r="N88" s="16" t="s">
        <v>46</v>
      </c>
      <c r="O88" s="16" t="s">
        <v>45</v>
      </c>
      <c r="P88" s="16"/>
    </row>
    <row r="89" spans="1:16">
      <c r="A89" s="16" t="s">
        <v>63</v>
      </c>
      <c r="B89" s="16">
        <v>40</v>
      </c>
      <c r="C89" s="16" t="s">
        <v>13</v>
      </c>
      <c r="D89" s="117">
        <v>8.3359999999999997E-3</v>
      </c>
      <c r="E89" s="117">
        <v>79.945700000000002</v>
      </c>
      <c r="F89" s="117">
        <v>0</v>
      </c>
      <c r="G89" s="118">
        <v>1.4185E-2</v>
      </c>
      <c r="H89" s="118">
        <v>85.424700000000001</v>
      </c>
      <c r="I89" s="118">
        <v>-1.67073</v>
      </c>
      <c r="J89" s="16" t="s">
        <v>202</v>
      </c>
      <c r="K89" s="16" t="s">
        <v>115</v>
      </c>
      <c r="L89" s="16" t="s">
        <v>116</v>
      </c>
      <c r="M89" s="16" t="s">
        <v>14</v>
      </c>
      <c r="N89" s="16" t="s">
        <v>48</v>
      </c>
      <c r="O89" s="16" t="s">
        <v>47</v>
      </c>
      <c r="P89" s="16"/>
    </row>
    <row r="90" spans="1:16">
      <c r="A90" s="16" t="s">
        <v>85</v>
      </c>
      <c r="B90" s="16">
        <v>40</v>
      </c>
      <c r="C90" s="16" t="s">
        <v>13</v>
      </c>
      <c r="D90" s="117">
        <v>8.4779999999999994E-3</v>
      </c>
      <c r="E90" s="117">
        <v>79.932699999999997</v>
      </c>
      <c r="F90" s="117">
        <v>0</v>
      </c>
      <c r="G90" s="118">
        <v>8.5170000000000003E-3</v>
      </c>
      <c r="H90" s="118">
        <v>79.569900000000004</v>
      </c>
      <c r="I90" s="118">
        <v>-1.6327499999999999</v>
      </c>
      <c r="J90" s="16" t="s">
        <v>203</v>
      </c>
      <c r="K90" s="16" t="s">
        <v>115</v>
      </c>
      <c r="L90" s="16" t="s">
        <v>116</v>
      </c>
      <c r="M90" s="16" t="s">
        <v>14</v>
      </c>
      <c r="N90" s="16" t="s">
        <v>48</v>
      </c>
      <c r="O90" s="16" t="s">
        <v>47</v>
      </c>
      <c r="P90" s="16"/>
    </row>
    <row r="91" spans="1:16">
      <c r="A91" s="16" t="s">
        <v>63</v>
      </c>
      <c r="B91" s="16">
        <v>50</v>
      </c>
      <c r="C91" s="16" t="s">
        <v>13</v>
      </c>
      <c r="D91" s="117">
        <v>1.042E-2</v>
      </c>
      <c r="E91" s="117">
        <v>99.932199999999995</v>
      </c>
      <c r="F91" s="117">
        <v>0</v>
      </c>
      <c r="G91" s="118">
        <v>1.7732000000000001E-2</v>
      </c>
      <c r="H91" s="118">
        <v>106.78100000000001</v>
      </c>
      <c r="I91" s="118">
        <v>-2.0884100000000001</v>
      </c>
      <c r="J91" s="16" t="s">
        <v>204</v>
      </c>
      <c r="K91" s="16" t="s">
        <v>115</v>
      </c>
      <c r="L91" s="16" t="s">
        <v>116</v>
      </c>
      <c r="M91" s="16" t="s">
        <v>14</v>
      </c>
      <c r="N91" s="16" t="s">
        <v>60</v>
      </c>
      <c r="O91" s="16" t="s">
        <v>59</v>
      </c>
      <c r="P91" s="16"/>
    </row>
    <row r="92" spans="1:16">
      <c r="A92" s="16" t="s">
        <v>85</v>
      </c>
      <c r="B92" s="16">
        <v>50</v>
      </c>
      <c r="C92" s="16" t="s">
        <v>13</v>
      </c>
      <c r="D92" s="117">
        <v>1.0606000000000001E-2</v>
      </c>
      <c r="E92" s="117">
        <v>99.990399999999994</v>
      </c>
      <c r="F92" s="117">
        <v>0</v>
      </c>
      <c r="G92" s="118">
        <v>1.0654E-2</v>
      </c>
      <c r="H92" s="118">
        <v>99.536500000000004</v>
      </c>
      <c r="I92" s="118">
        <v>-2.0424600000000002</v>
      </c>
      <c r="J92" s="16" t="s">
        <v>205</v>
      </c>
      <c r="K92" s="16" t="s">
        <v>115</v>
      </c>
      <c r="L92" s="16" t="s">
        <v>116</v>
      </c>
      <c r="M92" s="16" t="s">
        <v>14</v>
      </c>
      <c r="N92" s="16" t="s">
        <v>60</v>
      </c>
      <c r="O92" s="16" t="s">
        <v>59</v>
      </c>
      <c r="P92" s="16"/>
    </row>
    <row r="93" spans="1:16">
      <c r="A93" s="16" t="s">
        <v>63</v>
      </c>
      <c r="B93" s="16">
        <v>55</v>
      </c>
      <c r="C93" s="16" t="s">
        <v>13</v>
      </c>
      <c r="D93" s="117">
        <v>1.1462E-2</v>
      </c>
      <c r="E93" s="117">
        <v>109.925</v>
      </c>
      <c r="F93" s="117">
        <v>0</v>
      </c>
      <c r="G93" s="118">
        <v>1.9505000000000002E-2</v>
      </c>
      <c r="H93" s="118">
        <v>117.459</v>
      </c>
      <c r="I93" s="118">
        <v>-2.29725</v>
      </c>
      <c r="J93" s="16" t="s">
        <v>206</v>
      </c>
      <c r="K93" s="16" t="s">
        <v>115</v>
      </c>
      <c r="L93" s="16" t="s">
        <v>116</v>
      </c>
      <c r="M93" s="16" t="s">
        <v>14</v>
      </c>
      <c r="N93" s="16" t="s">
        <v>54</v>
      </c>
      <c r="O93" s="16" t="s">
        <v>53</v>
      </c>
      <c r="P93" s="16"/>
    </row>
    <row r="94" spans="1:16">
      <c r="A94" s="16" t="s">
        <v>85</v>
      </c>
      <c r="B94" s="16">
        <v>55</v>
      </c>
      <c r="C94" s="16" t="s">
        <v>13</v>
      </c>
      <c r="D94" s="117">
        <v>1.1658999999999999E-2</v>
      </c>
      <c r="E94" s="117">
        <v>109.92</v>
      </c>
      <c r="F94" s="117">
        <v>0</v>
      </c>
      <c r="G94" s="118">
        <v>1.1712E-2</v>
      </c>
      <c r="H94" s="118">
        <v>109.42100000000001</v>
      </c>
      <c r="I94" s="118">
        <v>-2.2452899999999998</v>
      </c>
      <c r="J94" s="16" t="s">
        <v>207</v>
      </c>
      <c r="K94" s="16" t="s">
        <v>115</v>
      </c>
      <c r="L94" s="16" t="s">
        <v>116</v>
      </c>
      <c r="M94" s="16" t="s">
        <v>14</v>
      </c>
      <c r="N94" s="16" t="s">
        <v>54</v>
      </c>
      <c r="O94" s="16" t="s">
        <v>53</v>
      </c>
      <c r="P94" s="16"/>
    </row>
    <row r="95" spans="1:16">
      <c r="A95" s="16" t="s">
        <v>63</v>
      </c>
      <c r="B95" s="16">
        <v>65</v>
      </c>
      <c r="C95" s="16" t="s">
        <v>13</v>
      </c>
      <c r="D95" s="117">
        <v>1.3546000000000001E-2</v>
      </c>
      <c r="E95" s="117">
        <v>129.91200000000001</v>
      </c>
      <c r="F95" s="117">
        <v>0</v>
      </c>
      <c r="G95" s="118">
        <v>2.3050999999999999E-2</v>
      </c>
      <c r="H95" s="118">
        <v>138.815</v>
      </c>
      <c r="I95" s="118">
        <v>-2.7149299999999998</v>
      </c>
      <c r="J95" s="16" t="s">
        <v>208</v>
      </c>
      <c r="K95" s="16" t="s">
        <v>115</v>
      </c>
      <c r="L95" s="16" t="s">
        <v>116</v>
      </c>
      <c r="M95" s="16" t="s">
        <v>14</v>
      </c>
      <c r="N95" s="16" t="s">
        <v>56</v>
      </c>
      <c r="O95" s="16" t="s">
        <v>55</v>
      </c>
      <c r="P95" s="16"/>
    </row>
    <row r="96" spans="1:16">
      <c r="A96" s="16" t="s">
        <v>85</v>
      </c>
      <c r="B96" s="16">
        <v>65</v>
      </c>
      <c r="C96" s="16" t="s">
        <v>13</v>
      </c>
      <c r="D96" s="117">
        <v>1.3787000000000001E-2</v>
      </c>
      <c r="E96" s="117">
        <v>129.97800000000001</v>
      </c>
      <c r="F96" s="117">
        <v>0</v>
      </c>
      <c r="G96" s="118">
        <v>1.3849E-2</v>
      </c>
      <c r="H96" s="118">
        <v>129.38800000000001</v>
      </c>
      <c r="I96" s="118">
        <v>-2.6549999999999998</v>
      </c>
      <c r="J96" s="16" t="s">
        <v>209</v>
      </c>
      <c r="K96" s="16" t="s">
        <v>115</v>
      </c>
      <c r="L96" s="16" t="s">
        <v>116</v>
      </c>
      <c r="M96" s="16" t="s">
        <v>14</v>
      </c>
      <c r="N96" s="16" t="s">
        <v>56</v>
      </c>
      <c r="O96" s="16" t="s">
        <v>55</v>
      </c>
      <c r="P96" s="16"/>
    </row>
    <row r="97" spans="1:16">
      <c r="A97" s="16" t="s">
        <v>63</v>
      </c>
      <c r="B97" s="16">
        <v>70</v>
      </c>
      <c r="C97" s="16" t="s">
        <v>13</v>
      </c>
      <c r="D97" s="117">
        <v>1.4588E-2</v>
      </c>
      <c r="E97" s="117">
        <v>139.905</v>
      </c>
      <c r="F97" s="117">
        <v>0</v>
      </c>
      <c r="G97" s="118">
        <v>2.4823999999999999E-2</v>
      </c>
      <c r="H97" s="118">
        <v>149.49299999999999</v>
      </c>
      <c r="I97" s="118">
        <v>-2.9237700000000002</v>
      </c>
      <c r="J97" s="16" t="s">
        <v>210</v>
      </c>
      <c r="K97" s="16" t="s">
        <v>115</v>
      </c>
      <c r="L97" s="16" t="s">
        <v>116</v>
      </c>
      <c r="M97" s="16" t="s">
        <v>14</v>
      </c>
      <c r="N97" s="16" t="s">
        <v>62</v>
      </c>
      <c r="O97" s="16" t="s">
        <v>61</v>
      </c>
      <c r="P97" s="16"/>
    </row>
    <row r="98" spans="1:16">
      <c r="A98" s="16" t="s">
        <v>85</v>
      </c>
      <c r="B98" s="16">
        <v>70</v>
      </c>
      <c r="C98" s="16" t="s">
        <v>13</v>
      </c>
      <c r="D98" s="117">
        <v>1.4840000000000001E-2</v>
      </c>
      <c r="E98" s="117">
        <v>139.90700000000001</v>
      </c>
      <c r="F98" s="117">
        <v>0</v>
      </c>
      <c r="G98" s="118">
        <v>1.4907E-2</v>
      </c>
      <c r="H98" s="118">
        <v>139.27199999999999</v>
      </c>
      <c r="I98" s="118">
        <v>-2.8578299999999999</v>
      </c>
      <c r="J98" s="16" t="s">
        <v>211</v>
      </c>
      <c r="K98" s="16" t="s">
        <v>115</v>
      </c>
      <c r="L98" s="16" t="s">
        <v>116</v>
      </c>
      <c r="M98" s="16" t="s">
        <v>14</v>
      </c>
      <c r="N98" s="16" t="s">
        <v>62</v>
      </c>
      <c r="O98" s="16" t="s">
        <v>61</v>
      </c>
      <c r="P98" s="16"/>
    </row>
  </sheetData>
  <mergeCells count="2">
    <mergeCell ref="G1:I1"/>
    <mergeCell ref="D1:F1"/>
  </mergeCells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12"/>
  <sheetViews>
    <sheetView zoomScale="80" zoomScaleNormal="80" workbookViewId="0">
      <selection activeCell="C7" sqref="C7"/>
    </sheetView>
  </sheetViews>
  <sheetFormatPr defaultRowHeight="12.75"/>
  <cols>
    <col min="1" max="1" width="23" customWidth="1"/>
    <col min="2" max="2" width="21.7109375" customWidth="1"/>
    <col min="3" max="3" width="17.85546875" customWidth="1"/>
    <col min="4" max="4" width="15" customWidth="1"/>
    <col min="5" max="5" width="15.140625" customWidth="1"/>
    <col min="6" max="6" width="14.28515625" customWidth="1"/>
    <col min="7" max="7" width="14" customWidth="1"/>
    <col min="8" max="9" width="12.85546875" customWidth="1"/>
    <col min="10" max="10" width="13.5703125" customWidth="1"/>
    <col min="11" max="11" width="15" customWidth="1"/>
    <col min="12" max="12" width="15.140625" customWidth="1"/>
    <col min="13" max="13" width="14.28515625" customWidth="1"/>
    <col min="14" max="14" width="14" customWidth="1"/>
    <col min="15" max="16" width="12.85546875" customWidth="1"/>
    <col min="17" max="17" width="16.7109375" customWidth="1"/>
    <col min="18" max="18" width="12.7109375" customWidth="1"/>
    <col min="19" max="19" width="12" customWidth="1"/>
  </cols>
  <sheetData>
    <row r="1" spans="1:19" ht="15.75">
      <c r="A1" s="187" t="s">
        <v>70</v>
      </c>
      <c r="B1" s="187"/>
      <c r="C1" s="188"/>
      <c r="D1" s="13"/>
      <c r="E1" s="14"/>
    </row>
    <row r="2" spans="1:19">
      <c r="A2" s="15"/>
      <c r="B2" s="16"/>
      <c r="C2" s="17"/>
      <c r="D2" s="18"/>
      <c r="E2" s="18"/>
      <c r="F2" s="15"/>
      <c r="G2" s="16"/>
      <c r="H2" s="16"/>
    </row>
    <row r="3" spans="1:19">
      <c r="A3" s="182" t="s">
        <v>71</v>
      </c>
      <c r="B3" s="182" t="s">
        <v>112</v>
      </c>
      <c r="C3" s="183">
        <v>100</v>
      </c>
      <c r="D3" s="18"/>
      <c r="E3" s="207" t="s">
        <v>111</v>
      </c>
      <c r="F3" s="195" t="s">
        <v>72</v>
      </c>
      <c r="G3" s="196"/>
      <c r="H3" s="197"/>
    </row>
    <row r="4" spans="1:19">
      <c r="A4" s="152" t="s">
        <v>73</v>
      </c>
      <c r="B4" s="180">
        <v>65</v>
      </c>
      <c r="C4" s="155">
        <v>0.96</v>
      </c>
      <c r="E4" s="208"/>
      <c r="F4" s="154"/>
      <c r="G4" s="138"/>
      <c r="H4" s="139"/>
    </row>
    <row r="5" spans="1:19">
      <c r="A5" s="153" t="s">
        <v>74</v>
      </c>
      <c r="B5" s="181">
        <v>4</v>
      </c>
      <c r="C5" s="156">
        <v>0.04</v>
      </c>
      <c r="D5" s="6"/>
      <c r="E5" s="14"/>
    </row>
    <row r="6" spans="1:19" ht="12.75" customHeight="1">
      <c r="A6" s="98" t="s">
        <v>113</v>
      </c>
      <c r="B6" s="101"/>
      <c r="C6" s="101"/>
      <c r="J6" s="41"/>
    </row>
    <row r="7" spans="1:19" ht="13.5" thickBot="1">
      <c r="A7" s="100"/>
      <c r="B7" s="100"/>
      <c r="C7" s="100"/>
      <c r="J7" s="41"/>
    </row>
    <row r="8" spans="1:19" ht="13.5" thickBot="1">
      <c r="A8" s="100"/>
      <c r="B8" s="100"/>
      <c r="C8" s="100"/>
      <c r="D8" s="204" t="s">
        <v>87</v>
      </c>
      <c r="E8" s="205"/>
      <c r="F8" s="205"/>
      <c r="G8" s="205"/>
      <c r="H8" s="205"/>
      <c r="I8" s="206"/>
      <c r="J8" s="41"/>
      <c r="K8" s="204" t="s">
        <v>87</v>
      </c>
      <c r="L8" s="205"/>
      <c r="M8" s="205"/>
      <c r="N8" s="205"/>
      <c r="O8" s="205"/>
      <c r="P8" s="206"/>
    </row>
    <row r="9" spans="1:19">
      <c r="A9" s="99"/>
      <c r="B9" s="99"/>
      <c r="C9" s="99"/>
      <c r="D9" s="209" t="s">
        <v>67</v>
      </c>
      <c r="E9" s="210"/>
      <c r="F9" s="211"/>
      <c r="G9" s="212" t="s">
        <v>68</v>
      </c>
      <c r="H9" s="212"/>
      <c r="I9" s="212"/>
      <c r="J9" s="41"/>
      <c r="K9" s="209" t="s">
        <v>67</v>
      </c>
      <c r="L9" s="210"/>
      <c r="M9" s="211"/>
      <c r="N9" s="212" t="s">
        <v>68</v>
      </c>
      <c r="O9" s="212"/>
      <c r="P9" s="212"/>
    </row>
    <row r="10" spans="1:19" ht="76.5">
      <c r="A10" s="2" t="s">
        <v>65</v>
      </c>
      <c r="B10" s="2" t="s">
        <v>64</v>
      </c>
      <c r="C10" s="2" t="s">
        <v>2</v>
      </c>
      <c r="D10" s="4" t="s">
        <v>7</v>
      </c>
      <c r="E10" s="4" t="s">
        <v>8</v>
      </c>
      <c r="F10" s="4" t="s">
        <v>9</v>
      </c>
      <c r="G10" s="5" t="s">
        <v>10</v>
      </c>
      <c r="H10" s="5" t="s">
        <v>66</v>
      </c>
      <c r="I10" s="5" t="s">
        <v>11</v>
      </c>
      <c r="J10" s="42"/>
      <c r="K10" s="2" t="s">
        <v>65</v>
      </c>
      <c r="L10" s="2" t="s">
        <v>64</v>
      </c>
      <c r="M10" s="2" t="s">
        <v>2</v>
      </c>
      <c r="N10" s="4" t="s">
        <v>7</v>
      </c>
      <c r="O10" s="4" t="s">
        <v>8</v>
      </c>
      <c r="P10" s="4" t="s">
        <v>9</v>
      </c>
      <c r="Q10" s="5" t="s">
        <v>10</v>
      </c>
      <c r="R10" s="5" t="s">
        <v>66</v>
      </c>
      <c r="S10" s="5" t="s">
        <v>11</v>
      </c>
    </row>
    <row r="11" spans="1:19">
      <c r="A11" s="7" t="s">
        <v>63</v>
      </c>
      <c r="B11" s="8">
        <v>7</v>
      </c>
      <c r="C11" s="3" t="s">
        <v>69</v>
      </c>
      <c r="D11" s="19">
        <f>(MBHWT*'MISER DATA 10.8.09'!D3)+(SFWT*'MISER DATA 10.8.09'!D51)</f>
        <v>1.4627999999999998E-3</v>
      </c>
      <c r="E11" s="10">
        <f>(MBHWT*'MISER DATA 10.8.09'!E3)+(SFWT*'MISER DATA 10.8.09'!E51)</f>
        <v>14.032751999999999</v>
      </c>
      <c r="F11" s="10">
        <f>(MBHWT*'MISER DATA 10.8.09'!F3)+(SFWT*'MISER DATA 10.8.09'!F51)</f>
        <v>0</v>
      </c>
      <c r="G11" s="9">
        <f>(MBHWT*'MISER DATA 10.8.09'!G3)+(SFWT*'MISER DATA 10.8.09'!G51)</f>
        <v>2.5087999999999994E-3</v>
      </c>
      <c r="H11" s="9">
        <f>(MBHWT*'MISER DATA 10.8.09'!H3)+(SFWT*'MISER DATA 10.8.09'!H51)</f>
        <v>15.099211999999998</v>
      </c>
      <c r="I11" s="9">
        <f>(MBHWT*'MISER DATA 10.8.09'!I3)+(SFWT*'MISER DATA 10.8.09'!I51)</f>
        <v>-0.29480864000000001</v>
      </c>
      <c r="J11" s="43"/>
      <c r="K11" s="103" t="s">
        <v>63</v>
      </c>
      <c r="L11" s="104">
        <v>7</v>
      </c>
      <c r="M11" s="105" t="s">
        <v>69</v>
      </c>
      <c r="N11" s="102">
        <v>1.4627999999999998E-3</v>
      </c>
      <c r="O11" s="103">
        <v>14.032751999999999</v>
      </c>
      <c r="P11" s="103">
        <v>0</v>
      </c>
      <c r="Q11" s="103">
        <v>2.5087999999999994E-3</v>
      </c>
      <c r="R11" s="103">
        <v>15.099211999999998</v>
      </c>
      <c r="S11" s="103">
        <v>-0.29480864000000001</v>
      </c>
    </row>
    <row r="12" spans="1:19">
      <c r="A12" s="7" t="s">
        <v>85</v>
      </c>
      <c r="B12" s="8">
        <v>7</v>
      </c>
      <c r="C12" s="3" t="s">
        <v>69</v>
      </c>
      <c r="D12" s="19">
        <f>(MBHWT*'MISER DATA 10.8.09'!D4)+(SFWT*'MISER DATA 10.8.09'!D52)</f>
        <v>1.48952E-3</v>
      </c>
      <c r="E12" s="10">
        <f>(MBHWT*'MISER DATA 10.8.09'!E4)+(SFWT*'MISER DATA 10.8.09'!E52)</f>
        <v>14.041276</v>
      </c>
      <c r="F12" s="10">
        <f>(MBHWT*'MISER DATA 10.8.09'!F4)+(SFWT*'MISER DATA 10.8.09'!F52)</f>
        <v>0</v>
      </c>
      <c r="G12" s="20">
        <f>(MBHWT*'MISER DATA 10.8.09'!G4)+(SFWT*'MISER DATA 10.8.09'!G52)</f>
        <v>1.4965599999999999E-3</v>
      </c>
      <c r="H12" s="9">
        <f>(MBHWT*'MISER DATA 10.8.09'!H4)+(SFWT*'MISER DATA 10.8.09'!H52)</f>
        <v>13.980699999999999</v>
      </c>
      <c r="I12" s="9">
        <f>(MBHWT*'MISER DATA 10.8.09'!I4)+(SFWT*'MISER DATA 10.8.09'!I52)</f>
        <v>-0.28728971999999997</v>
      </c>
      <c r="J12" s="43"/>
      <c r="K12" s="103" t="s">
        <v>63</v>
      </c>
      <c r="L12" s="104">
        <v>9</v>
      </c>
      <c r="M12" s="105" t="s">
        <v>69</v>
      </c>
      <c r="N12" s="106">
        <v>1.88076E-3</v>
      </c>
      <c r="O12" s="103">
        <v>18.041024</v>
      </c>
      <c r="P12" s="103">
        <v>0</v>
      </c>
      <c r="Q12" s="103">
        <v>3.2261999999999998E-3</v>
      </c>
      <c r="R12" s="103">
        <v>19.411823999999999</v>
      </c>
      <c r="S12" s="103">
        <v>-0.37901296000000001</v>
      </c>
    </row>
    <row r="13" spans="1:19">
      <c r="A13" s="7" t="s">
        <v>63</v>
      </c>
      <c r="B13" s="8">
        <v>9</v>
      </c>
      <c r="C13" s="3" t="s">
        <v>69</v>
      </c>
      <c r="D13" s="23">
        <f>(MBHWT*'MISER DATA 10.8.09'!D5)+(SFWT*'MISER DATA 10.8.09'!D53)</f>
        <v>1.88076E-3</v>
      </c>
      <c r="E13" s="10">
        <f>(MBHWT*'MISER DATA 10.8.09'!E5)+(SFWT*'MISER DATA 10.8.09'!E53)</f>
        <v>18.041024</v>
      </c>
      <c r="F13" s="10">
        <f>(MBHWT*'MISER DATA 10.8.09'!F5)+(SFWT*'MISER DATA 10.8.09'!F53)</f>
        <v>0</v>
      </c>
      <c r="G13" s="9">
        <f>(MBHWT*'MISER DATA 10.8.09'!G5)+(SFWT*'MISER DATA 10.8.09'!G53)</f>
        <v>3.2261999999999998E-3</v>
      </c>
      <c r="H13" s="9">
        <f>(MBHWT*'MISER DATA 10.8.09'!H5)+(SFWT*'MISER DATA 10.8.09'!H53)</f>
        <v>19.411823999999999</v>
      </c>
      <c r="I13" s="9">
        <f>(MBHWT*'MISER DATA 10.8.09'!I5)+(SFWT*'MISER DATA 10.8.09'!I53)</f>
        <v>-0.37901296000000001</v>
      </c>
      <c r="J13" s="43"/>
      <c r="K13" s="103" t="s">
        <v>63</v>
      </c>
      <c r="L13" s="104">
        <v>11</v>
      </c>
      <c r="M13" s="105" t="s">
        <v>69</v>
      </c>
      <c r="N13" s="107">
        <v>2.2977599999999998E-3</v>
      </c>
      <c r="O13" s="103">
        <v>22.049108</v>
      </c>
      <c r="P13" s="103">
        <v>0</v>
      </c>
      <c r="Q13" s="103">
        <v>3.9426000000000001E-3</v>
      </c>
      <c r="R13" s="103">
        <v>23.724343999999999</v>
      </c>
      <c r="S13" s="103">
        <v>-0.46321536000000002</v>
      </c>
    </row>
    <row r="14" spans="1:19">
      <c r="A14" s="7" t="s">
        <v>85</v>
      </c>
      <c r="B14" s="8">
        <v>9</v>
      </c>
      <c r="C14" s="3" t="s">
        <v>69</v>
      </c>
      <c r="D14" s="23">
        <f>(MBHWT*'MISER DATA 10.8.09'!D6)+(SFWT*'MISER DATA 10.8.09'!D54)</f>
        <v>1.9118399999999999E-3</v>
      </c>
      <c r="E14" s="10">
        <f>(MBHWT*'MISER DATA 10.8.09'!E6)+(SFWT*'MISER DATA 10.8.09'!E54)</f>
        <v>18.024615999999998</v>
      </c>
      <c r="F14" s="10">
        <f>(MBHWT*'MISER DATA 10.8.09'!F6)+(SFWT*'MISER DATA 10.8.09'!F54)</f>
        <v>0</v>
      </c>
      <c r="G14" s="24">
        <f>(MBHWT*'MISER DATA 10.8.09'!G6)+(SFWT*'MISER DATA 10.8.09'!G54)</f>
        <v>1.92088E-3</v>
      </c>
      <c r="H14" s="9">
        <f>(MBHWT*'MISER DATA 10.8.09'!H6)+(SFWT*'MISER DATA 10.8.09'!H54)</f>
        <v>17.946867999999998</v>
      </c>
      <c r="I14" s="9">
        <f>(MBHWT*'MISER DATA 10.8.09'!I6)+(SFWT*'MISER DATA 10.8.09'!I54)</f>
        <v>-0.36879056000000005</v>
      </c>
      <c r="J14" s="43"/>
      <c r="K14" s="103" t="s">
        <v>63</v>
      </c>
      <c r="L14" s="104">
        <v>13</v>
      </c>
      <c r="M14" s="105" t="s">
        <v>69</v>
      </c>
      <c r="N14" s="108">
        <v>2.71616E-3</v>
      </c>
      <c r="O14" s="103">
        <v>26.061651999999999</v>
      </c>
      <c r="P14" s="103">
        <v>0</v>
      </c>
      <c r="Q14" s="103">
        <v>4.6599199999999997E-3</v>
      </c>
      <c r="R14" s="103">
        <v>28.042259999999999</v>
      </c>
      <c r="S14" s="103">
        <v>-0.54751892000000002</v>
      </c>
    </row>
    <row r="15" spans="1:19">
      <c r="A15" s="7" t="s">
        <v>63</v>
      </c>
      <c r="B15" s="8">
        <v>11</v>
      </c>
      <c r="C15" s="3" t="s">
        <v>69</v>
      </c>
      <c r="D15" s="25">
        <f>(MBHWT*'MISER DATA 10.8.09'!D7)+(SFWT*'MISER DATA 10.8.09'!D55)</f>
        <v>2.2977599999999998E-3</v>
      </c>
      <c r="E15" s="10">
        <f>(MBHWT*'MISER DATA 10.8.09'!E7)+(SFWT*'MISER DATA 10.8.09'!E55)</f>
        <v>22.049108</v>
      </c>
      <c r="F15" s="10">
        <f>(MBHWT*'MISER DATA 10.8.09'!F7)+(SFWT*'MISER DATA 10.8.09'!F55)</f>
        <v>0</v>
      </c>
      <c r="G15" s="9">
        <f>(MBHWT*'MISER DATA 10.8.09'!G7)+(SFWT*'MISER DATA 10.8.09'!G55)</f>
        <v>3.9426000000000001E-3</v>
      </c>
      <c r="H15" s="9">
        <f>(MBHWT*'MISER DATA 10.8.09'!H7)+(SFWT*'MISER DATA 10.8.09'!H55)</f>
        <v>23.724343999999999</v>
      </c>
      <c r="I15" s="9">
        <f>(MBHWT*'MISER DATA 10.8.09'!I7)+(SFWT*'MISER DATA 10.8.09'!I55)</f>
        <v>-0.46321536000000002</v>
      </c>
      <c r="J15" s="43"/>
      <c r="K15" s="103" t="s">
        <v>63</v>
      </c>
      <c r="L15" s="104">
        <v>14</v>
      </c>
      <c r="M15" s="105" t="s">
        <v>69</v>
      </c>
      <c r="N15" s="103">
        <v>2.9256399999999998E-3</v>
      </c>
      <c r="O15" s="103">
        <v>28.065691999999999</v>
      </c>
      <c r="P15" s="103">
        <v>0</v>
      </c>
      <c r="Q15" s="103">
        <v>5.0185999999999998E-3</v>
      </c>
      <c r="R15" s="103">
        <v>30.198520000000002</v>
      </c>
      <c r="S15" s="103">
        <v>-0.58962011999999997</v>
      </c>
    </row>
    <row r="16" spans="1:19">
      <c r="A16" s="7" t="s">
        <v>85</v>
      </c>
      <c r="B16" s="8">
        <v>11</v>
      </c>
      <c r="C16" s="3" t="s">
        <v>69</v>
      </c>
      <c r="D16" s="25">
        <f>(MBHWT*'MISER DATA 10.8.09'!D8)+(SFWT*'MISER DATA 10.8.09'!D56)</f>
        <v>2.3350800000000002E-3</v>
      </c>
      <c r="E16" s="10">
        <f>(MBHWT*'MISER DATA 10.8.09'!E8)+(SFWT*'MISER DATA 10.8.09'!E56)</f>
        <v>22.008051999999999</v>
      </c>
      <c r="F16" s="10">
        <f>(MBHWT*'MISER DATA 10.8.09'!F8)+(SFWT*'MISER DATA 10.8.09'!F56)</f>
        <v>0</v>
      </c>
      <c r="G16" s="26">
        <f>(MBHWT*'MISER DATA 10.8.09'!G8)+(SFWT*'MISER DATA 10.8.09'!G56)</f>
        <v>2.3451599999999998E-3</v>
      </c>
      <c r="H16" s="9">
        <f>(MBHWT*'MISER DATA 10.8.09'!H8)+(SFWT*'MISER DATA 10.8.09'!H56)</f>
        <v>21.913035999999998</v>
      </c>
      <c r="I16" s="9">
        <f>(MBHWT*'MISER DATA 10.8.09'!I8)+(SFWT*'MISER DATA 10.8.09'!I56)</f>
        <v>-0.45029047999999999</v>
      </c>
      <c r="J16" s="43"/>
      <c r="K16" s="103" t="s">
        <v>63</v>
      </c>
      <c r="L16" s="104">
        <v>15</v>
      </c>
      <c r="M16" s="105" t="s">
        <v>69</v>
      </c>
      <c r="N16" s="103">
        <v>3.1341199999999998E-3</v>
      </c>
      <c r="O16" s="103">
        <v>30.069731999999998</v>
      </c>
      <c r="P16" s="103">
        <v>0</v>
      </c>
      <c r="Q16" s="103">
        <v>5.3772799999999999E-3</v>
      </c>
      <c r="R16" s="103">
        <v>32.354779999999998</v>
      </c>
      <c r="S16" s="103">
        <v>-0.63172132000000003</v>
      </c>
    </row>
    <row r="17" spans="1:19">
      <c r="A17" s="7" t="s">
        <v>63</v>
      </c>
      <c r="B17" s="8">
        <v>13</v>
      </c>
      <c r="C17" s="3" t="s">
        <v>69</v>
      </c>
      <c r="D17" s="27">
        <f>(MBHWT*'MISER DATA 10.8.09'!D9)+(SFWT*'MISER DATA 10.8.09'!D57)</f>
        <v>2.71616E-3</v>
      </c>
      <c r="E17" s="10">
        <f>(MBHWT*'MISER DATA 10.8.09'!E9)+(SFWT*'MISER DATA 10.8.09'!E57)</f>
        <v>26.061651999999999</v>
      </c>
      <c r="F17" s="10">
        <f>(MBHWT*'MISER DATA 10.8.09'!F9)+(SFWT*'MISER DATA 10.8.09'!F57)</f>
        <v>0</v>
      </c>
      <c r="G17" s="9">
        <f>(MBHWT*'MISER DATA 10.8.09'!G9)+(SFWT*'MISER DATA 10.8.09'!G57)</f>
        <v>4.6599199999999997E-3</v>
      </c>
      <c r="H17" s="9">
        <f>(MBHWT*'MISER DATA 10.8.09'!H9)+(SFWT*'MISER DATA 10.8.09'!H57)</f>
        <v>28.042259999999999</v>
      </c>
      <c r="I17" s="9">
        <f>(MBHWT*'MISER DATA 10.8.09'!I9)+(SFWT*'MISER DATA 10.8.09'!I57)</f>
        <v>-0.54751892000000002</v>
      </c>
      <c r="J17" s="43"/>
      <c r="K17" s="103" t="s">
        <v>63</v>
      </c>
      <c r="L17" s="104">
        <v>16</v>
      </c>
      <c r="M17" s="105" t="s">
        <v>69</v>
      </c>
      <c r="N17" s="103">
        <v>3.34264E-3</v>
      </c>
      <c r="O17" s="103">
        <v>32.073776000000002</v>
      </c>
      <c r="P17" s="103">
        <v>0</v>
      </c>
      <c r="Q17" s="103">
        <v>5.7350000000000005E-3</v>
      </c>
      <c r="R17" s="103">
        <v>34.511035999999997</v>
      </c>
      <c r="S17" s="103">
        <v>-0.67382155999999993</v>
      </c>
    </row>
    <row r="18" spans="1:19">
      <c r="A18" s="7" t="s">
        <v>85</v>
      </c>
      <c r="B18" s="8">
        <v>13</v>
      </c>
      <c r="C18" s="3" t="s">
        <v>69</v>
      </c>
      <c r="D18" s="27">
        <f>(MBHWT*'MISER DATA 10.8.09'!D10)+(SFWT*'MISER DATA 10.8.09'!D58)</f>
        <v>2.7674399999999999E-3</v>
      </c>
      <c r="E18" s="10">
        <f>(MBHWT*'MISER DATA 10.8.09'!E10)+(SFWT*'MISER DATA 10.8.09'!E58)</f>
        <v>26.090976000000001</v>
      </c>
      <c r="F18" s="10">
        <f>(MBHWT*'MISER DATA 10.8.09'!F10)+(SFWT*'MISER DATA 10.8.09'!F58)</f>
        <v>0</v>
      </c>
      <c r="G18" s="28">
        <f>(MBHWT*'MISER DATA 10.8.09'!G10)+(SFWT*'MISER DATA 10.8.09'!G58)</f>
        <v>2.7804800000000001E-3</v>
      </c>
      <c r="H18" s="9">
        <f>(MBHWT*'MISER DATA 10.8.09'!H10)+(SFWT*'MISER DATA 10.8.09'!H58)</f>
        <v>25.978316</v>
      </c>
      <c r="I18" s="9">
        <f>(MBHWT*'MISER DATA 10.8.09'!I10)+(SFWT*'MISER DATA 10.8.09'!I58)</f>
        <v>-0.53382856000000001</v>
      </c>
      <c r="J18" s="43"/>
      <c r="K18" s="103" t="s">
        <v>63</v>
      </c>
      <c r="L18" s="104">
        <v>18</v>
      </c>
      <c r="M18" s="105" t="s">
        <v>69</v>
      </c>
      <c r="N18" s="103">
        <v>3.7605999999999998E-3</v>
      </c>
      <c r="O18" s="103">
        <v>36.082048</v>
      </c>
      <c r="P18" s="103">
        <v>0</v>
      </c>
      <c r="Q18" s="103">
        <v>6.4513999999999995E-3</v>
      </c>
      <c r="R18" s="103">
        <v>38.823651999999996</v>
      </c>
      <c r="S18" s="103">
        <v>-0.75802592000000002</v>
      </c>
    </row>
    <row r="19" spans="1:19">
      <c r="A19" s="7" t="s">
        <v>63</v>
      </c>
      <c r="B19" s="8">
        <v>14</v>
      </c>
      <c r="C19" s="3" t="s">
        <v>69</v>
      </c>
      <c r="D19" s="10">
        <f>(MBHWT*'MISER DATA 10.8.09'!D11)+(SFWT*'MISER DATA 10.8.09'!D59)</f>
        <v>2.9256399999999998E-3</v>
      </c>
      <c r="E19" s="10">
        <f>(MBHWT*'MISER DATA 10.8.09'!E11)+(SFWT*'MISER DATA 10.8.09'!E59)</f>
        <v>28.065691999999999</v>
      </c>
      <c r="F19" s="10">
        <f>(MBHWT*'MISER DATA 10.8.09'!F11)+(SFWT*'MISER DATA 10.8.09'!F59)</f>
        <v>0</v>
      </c>
      <c r="G19" s="9">
        <f>(MBHWT*'MISER DATA 10.8.09'!G11)+(SFWT*'MISER DATA 10.8.09'!G59)</f>
        <v>5.0185999999999998E-3</v>
      </c>
      <c r="H19" s="9">
        <f>(MBHWT*'MISER DATA 10.8.09'!H11)+(SFWT*'MISER DATA 10.8.09'!H59)</f>
        <v>30.198520000000002</v>
      </c>
      <c r="I19" s="9">
        <f>(MBHWT*'MISER DATA 10.8.09'!I11)+(SFWT*'MISER DATA 10.8.09'!I59)</f>
        <v>-0.58962011999999997</v>
      </c>
      <c r="J19" s="43"/>
      <c r="K19" s="103" t="s">
        <v>63</v>
      </c>
      <c r="L19" s="104">
        <v>19</v>
      </c>
      <c r="M19" s="105" t="s">
        <v>69</v>
      </c>
      <c r="N19" s="103">
        <v>3.9700400000000002E-3</v>
      </c>
      <c r="O19" s="103">
        <v>38.086088000000004</v>
      </c>
      <c r="P19" s="103">
        <v>0</v>
      </c>
      <c r="Q19" s="103">
        <v>6.8101199999999994E-3</v>
      </c>
      <c r="R19" s="103">
        <v>40.979907999999995</v>
      </c>
      <c r="S19" s="103">
        <v>-0.80012707999999988</v>
      </c>
    </row>
    <row r="20" spans="1:19">
      <c r="A20" s="7" t="s">
        <v>85</v>
      </c>
      <c r="B20" s="8">
        <v>14</v>
      </c>
      <c r="C20" s="3" t="s">
        <v>69</v>
      </c>
      <c r="D20" s="10">
        <f>(MBHWT*'MISER DATA 10.8.09'!D12)+(SFWT*'MISER DATA 10.8.09'!D60)</f>
        <v>2.9790799999999998E-3</v>
      </c>
      <c r="E20" s="10">
        <f>(MBHWT*'MISER DATA 10.8.09'!E12)+(SFWT*'MISER DATA 10.8.09'!E60)</f>
        <v>28.082647999999999</v>
      </c>
      <c r="F20" s="10">
        <f>(MBHWT*'MISER DATA 10.8.09'!F12)+(SFWT*'MISER DATA 10.8.09'!F60)</f>
        <v>0</v>
      </c>
      <c r="G20" s="9">
        <f>(MBHWT*'MISER DATA 10.8.09'!G12)+(SFWT*'MISER DATA 10.8.09'!G60)</f>
        <v>2.9921599999999998E-3</v>
      </c>
      <c r="H20" s="9">
        <f>(MBHWT*'MISER DATA 10.8.09'!H12)+(SFWT*'MISER DATA 10.8.09'!H60)</f>
        <v>27.961399999999998</v>
      </c>
      <c r="I20" s="9">
        <f>(MBHWT*'MISER DATA 10.8.09'!I12)+(SFWT*'MISER DATA 10.8.09'!I60)</f>
        <v>-0.57457851999999998</v>
      </c>
      <c r="J20" s="43"/>
      <c r="K20" s="103" t="s">
        <v>63</v>
      </c>
      <c r="L20" s="104">
        <v>20</v>
      </c>
      <c r="M20" s="105" t="s">
        <v>69</v>
      </c>
      <c r="N20" s="103">
        <v>4.1789999999999996E-3</v>
      </c>
      <c r="O20" s="103">
        <v>40.0944</v>
      </c>
      <c r="P20" s="103">
        <v>0</v>
      </c>
      <c r="Q20" s="103">
        <v>7.1696800000000003E-3</v>
      </c>
      <c r="R20" s="103">
        <v>43.141472</v>
      </c>
      <c r="S20" s="103">
        <v>-0.84232863999999996</v>
      </c>
    </row>
    <row r="21" spans="1:19">
      <c r="A21" s="7" t="s">
        <v>63</v>
      </c>
      <c r="B21" s="8">
        <v>15</v>
      </c>
      <c r="C21" s="3" t="s">
        <v>69</v>
      </c>
      <c r="D21" s="10">
        <f>(MBHWT*'MISER DATA 10.8.09'!D13)+(SFWT*'MISER DATA 10.8.09'!D61)</f>
        <v>3.1341199999999998E-3</v>
      </c>
      <c r="E21" s="10">
        <f>(MBHWT*'MISER DATA 10.8.09'!E13)+(SFWT*'MISER DATA 10.8.09'!E61)</f>
        <v>30.069731999999998</v>
      </c>
      <c r="F21" s="10">
        <f>(MBHWT*'MISER DATA 10.8.09'!F13)+(SFWT*'MISER DATA 10.8.09'!F61)</f>
        <v>0</v>
      </c>
      <c r="G21" s="9">
        <f>(MBHWT*'MISER DATA 10.8.09'!G13)+(SFWT*'MISER DATA 10.8.09'!G61)</f>
        <v>5.3772799999999999E-3</v>
      </c>
      <c r="H21" s="9">
        <f>(MBHWT*'MISER DATA 10.8.09'!H13)+(SFWT*'MISER DATA 10.8.09'!H61)</f>
        <v>32.354779999999998</v>
      </c>
      <c r="I21" s="9">
        <f>(MBHWT*'MISER DATA 10.8.09'!I13)+(SFWT*'MISER DATA 10.8.09'!I61)</f>
        <v>-0.63172132000000003</v>
      </c>
      <c r="J21" s="43"/>
      <c r="K21" s="103" t="s">
        <v>63</v>
      </c>
      <c r="L21" s="104">
        <v>23</v>
      </c>
      <c r="M21" s="105" t="s">
        <v>69</v>
      </c>
      <c r="N21" s="103">
        <v>4.8054400000000002E-3</v>
      </c>
      <c r="O21" s="103">
        <v>46.106716000000006</v>
      </c>
      <c r="P21" s="103">
        <v>0</v>
      </c>
      <c r="Q21" s="103">
        <v>8.2448E-3</v>
      </c>
      <c r="R21" s="103">
        <v>49.610343999999998</v>
      </c>
      <c r="S21" s="103">
        <v>-0.96863303999999995</v>
      </c>
    </row>
    <row r="22" spans="1:19">
      <c r="A22" s="7" t="s">
        <v>85</v>
      </c>
      <c r="B22" s="8">
        <v>15</v>
      </c>
      <c r="C22" s="3" t="s">
        <v>69</v>
      </c>
      <c r="D22" s="10">
        <f>(MBHWT*'MISER DATA 10.8.09'!D14)+(SFWT*'MISER DATA 10.8.09'!D62)</f>
        <v>3.1907199999999993E-3</v>
      </c>
      <c r="E22" s="10">
        <f>(MBHWT*'MISER DATA 10.8.09'!E14)+(SFWT*'MISER DATA 10.8.09'!E62)</f>
        <v>30.074316</v>
      </c>
      <c r="F22" s="10">
        <f>(MBHWT*'MISER DATA 10.8.09'!F14)+(SFWT*'MISER DATA 10.8.09'!F62)</f>
        <v>0</v>
      </c>
      <c r="G22" s="9">
        <f>(MBHWT*'MISER DATA 10.8.09'!G14)+(SFWT*'MISER DATA 10.8.09'!G62)</f>
        <v>3.2047999999999998E-3</v>
      </c>
      <c r="H22" s="9">
        <f>(MBHWT*'MISER DATA 10.8.09'!H14)+(SFWT*'MISER DATA 10.8.09'!H62)</f>
        <v>29.944483999999996</v>
      </c>
      <c r="I22" s="9">
        <f>(MBHWT*'MISER DATA 10.8.09'!I14)+(SFWT*'MISER DATA 10.8.09'!I62)</f>
        <v>-0.61532943999999989</v>
      </c>
      <c r="J22" s="43"/>
      <c r="K22" s="103" t="s">
        <v>63</v>
      </c>
      <c r="L22" s="104">
        <v>24</v>
      </c>
      <c r="M22" s="105" t="s">
        <v>69</v>
      </c>
      <c r="N22" s="103">
        <v>5.01492E-3</v>
      </c>
      <c r="O22" s="103">
        <v>48.110755999999995</v>
      </c>
      <c r="P22" s="103">
        <v>0</v>
      </c>
      <c r="Q22" s="103">
        <v>8.6025199999999989E-3</v>
      </c>
      <c r="R22" s="103">
        <v>51.766508000000002</v>
      </c>
      <c r="S22" s="103">
        <v>-1.0107371999999999</v>
      </c>
    </row>
    <row r="23" spans="1:19">
      <c r="A23" s="7" t="s">
        <v>63</v>
      </c>
      <c r="B23" s="8">
        <v>16</v>
      </c>
      <c r="C23" s="3" t="s">
        <v>69</v>
      </c>
      <c r="D23" s="10">
        <f>(MBHWT*'MISER DATA 10.8.09'!D15)+(SFWT*'MISER DATA 10.8.09'!D63)</f>
        <v>3.34264E-3</v>
      </c>
      <c r="E23" s="10">
        <f>(MBHWT*'MISER DATA 10.8.09'!E15)+(SFWT*'MISER DATA 10.8.09'!E63)</f>
        <v>32.073776000000002</v>
      </c>
      <c r="F23" s="10">
        <f>(MBHWT*'MISER DATA 10.8.09'!F15)+(SFWT*'MISER DATA 10.8.09'!F63)</f>
        <v>0</v>
      </c>
      <c r="G23" s="9">
        <f>(MBHWT*'MISER DATA 10.8.09'!G15)+(SFWT*'MISER DATA 10.8.09'!G63)</f>
        <v>5.7350000000000005E-3</v>
      </c>
      <c r="H23" s="9">
        <f>(MBHWT*'MISER DATA 10.8.09'!H15)+(SFWT*'MISER DATA 10.8.09'!H63)</f>
        <v>34.511035999999997</v>
      </c>
      <c r="I23" s="9">
        <f>(MBHWT*'MISER DATA 10.8.09'!I15)+(SFWT*'MISER DATA 10.8.09'!I63)</f>
        <v>-0.67382155999999993</v>
      </c>
      <c r="J23" s="43"/>
      <c r="K23" s="103" t="s">
        <v>63</v>
      </c>
      <c r="L23" s="104">
        <v>25</v>
      </c>
      <c r="M23" s="105" t="s">
        <v>69</v>
      </c>
      <c r="N23" s="103">
        <v>5.2234000000000004E-3</v>
      </c>
      <c r="O23" s="103">
        <v>50.114800000000002</v>
      </c>
      <c r="P23" s="103">
        <v>0</v>
      </c>
      <c r="Q23" s="103">
        <v>8.9612000000000008E-3</v>
      </c>
      <c r="R23" s="103">
        <v>53.92286</v>
      </c>
      <c r="S23" s="103">
        <v>-1.0528308</v>
      </c>
    </row>
    <row r="24" spans="1:19">
      <c r="A24" s="7" t="s">
        <v>85</v>
      </c>
      <c r="B24" s="8">
        <v>16</v>
      </c>
      <c r="C24" s="3" t="s">
        <v>69</v>
      </c>
      <c r="D24" s="10">
        <f>(MBHWT*'MISER DATA 10.8.09'!D16)+(SFWT*'MISER DATA 10.8.09'!D64)</f>
        <v>3.4013599999999995E-3</v>
      </c>
      <c r="E24" s="10">
        <f>(MBHWT*'MISER DATA 10.8.09'!E16)+(SFWT*'MISER DATA 10.8.09'!E64)</f>
        <v>32.065984</v>
      </c>
      <c r="F24" s="10">
        <f>(MBHWT*'MISER DATA 10.8.09'!F16)+(SFWT*'MISER DATA 10.8.09'!F64)</f>
        <v>0</v>
      </c>
      <c r="G24" s="9">
        <f>(MBHWT*'MISER DATA 10.8.09'!G16)+(SFWT*'MISER DATA 10.8.09'!G64)</f>
        <v>3.4174399999999999E-3</v>
      </c>
      <c r="H24" s="9">
        <f>(MBHWT*'MISER DATA 10.8.09'!H16)+(SFWT*'MISER DATA 10.8.09'!H64)</f>
        <v>31.927467999999998</v>
      </c>
      <c r="I24" s="9">
        <f>(MBHWT*'MISER DATA 10.8.09'!I16)+(SFWT*'MISER DATA 10.8.09'!I64)</f>
        <v>-0.65607936</v>
      </c>
      <c r="J24" s="43"/>
      <c r="K24" s="103" t="s">
        <v>63</v>
      </c>
      <c r="L24" s="104">
        <v>26</v>
      </c>
      <c r="M24" s="105" t="s">
        <v>69</v>
      </c>
      <c r="N24" s="103">
        <v>5.4319199999999998E-3</v>
      </c>
      <c r="O24" s="103">
        <v>52.118935999999998</v>
      </c>
      <c r="P24" s="103">
        <v>0</v>
      </c>
      <c r="Q24" s="103">
        <v>9.3198799999999991E-3</v>
      </c>
      <c r="R24" s="103">
        <v>56.079024000000004</v>
      </c>
      <c r="S24" s="103">
        <v>-1.0949340000000001</v>
      </c>
    </row>
    <row r="25" spans="1:19">
      <c r="A25" s="7" t="s">
        <v>63</v>
      </c>
      <c r="B25" s="8">
        <v>18</v>
      </c>
      <c r="C25" s="3" t="s">
        <v>69</v>
      </c>
      <c r="D25" s="10">
        <f>(MBHWT*'MISER DATA 10.8.09'!D17)+(SFWT*'MISER DATA 10.8.09'!D65)</f>
        <v>3.7605999999999998E-3</v>
      </c>
      <c r="E25" s="10">
        <f>(MBHWT*'MISER DATA 10.8.09'!E17)+(SFWT*'MISER DATA 10.8.09'!E65)</f>
        <v>36.082048</v>
      </c>
      <c r="F25" s="10">
        <f>(MBHWT*'MISER DATA 10.8.09'!F17)+(SFWT*'MISER DATA 10.8.09'!F65)</f>
        <v>0</v>
      </c>
      <c r="G25" s="9">
        <f>(MBHWT*'MISER DATA 10.8.09'!G17)+(SFWT*'MISER DATA 10.8.09'!G65)</f>
        <v>6.4513999999999995E-3</v>
      </c>
      <c r="H25" s="9">
        <f>(MBHWT*'MISER DATA 10.8.09'!H17)+(SFWT*'MISER DATA 10.8.09'!H65)</f>
        <v>38.823651999999996</v>
      </c>
      <c r="I25" s="9">
        <f>(MBHWT*'MISER DATA 10.8.09'!I17)+(SFWT*'MISER DATA 10.8.09'!I65)</f>
        <v>-0.75802592000000002</v>
      </c>
      <c r="J25" s="43"/>
      <c r="K25" s="103" t="s">
        <v>63</v>
      </c>
      <c r="L25" s="104">
        <v>27</v>
      </c>
      <c r="M25" s="105" t="s">
        <v>69</v>
      </c>
      <c r="N25" s="103">
        <v>5.6417999999999998E-3</v>
      </c>
      <c r="O25" s="103">
        <v>54.127339999999997</v>
      </c>
      <c r="P25" s="103">
        <v>0</v>
      </c>
      <c r="Q25" s="103">
        <v>9.6785200000000012E-3</v>
      </c>
      <c r="R25" s="103">
        <v>58.240780000000001</v>
      </c>
      <c r="S25" s="103">
        <v>-1.1371372</v>
      </c>
    </row>
    <row r="26" spans="1:19">
      <c r="A26" s="7" t="s">
        <v>85</v>
      </c>
      <c r="B26" s="8">
        <v>18</v>
      </c>
      <c r="C26" s="3" t="s">
        <v>69</v>
      </c>
      <c r="D26" s="10">
        <f>(MBHWT*'MISER DATA 10.8.09'!D18)+(SFWT*'MISER DATA 10.8.09'!D66)</f>
        <v>3.8246399999999998E-3</v>
      </c>
      <c r="E26" s="10">
        <f>(MBHWT*'MISER DATA 10.8.09'!E18)+(SFWT*'MISER DATA 10.8.09'!E66)</f>
        <v>36.049323999999999</v>
      </c>
      <c r="F26" s="10">
        <f>(MBHWT*'MISER DATA 10.8.09'!F18)+(SFWT*'MISER DATA 10.8.09'!F66)</f>
        <v>0</v>
      </c>
      <c r="G26" s="9">
        <f>(MBHWT*'MISER DATA 10.8.09'!G18)+(SFWT*'MISER DATA 10.8.09'!G66)</f>
        <v>3.8417199999999999E-3</v>
      </c>
      <c r="H26" s="9">
        <f>(MBHWT*'MISER DATA 10.8.09'!H18)+(SFWT*'MISER DATA 10.8.09'!H66)</f>
        <v>35.893639999999998</v>
      </c>
      <c r="I26" s="9">
        <f>(MBHWT*'MISER DATA 10.8.09'!I18)+(SFWT*'MISER DATA 10.8.09'!I66)</f>
        <v>-0.73758020000000002</v>
      </c>
      <c r="J26" s="43"/>
      <c r="K26" s="103" t="s">
        <v>63</v>
      </c>
      <c r="L26" s="104">
        <v>28</v>
      </c>
      <c r="M26" s="105" t="s">
        <v>69</v>
      </c>
      <c r="N26" s="103">
        <v>5.85032E-3</v>
      </c>
      <c r="O26" s="103">
        <v>56.131383999999997</v>
      </c>
      <c r="P26" s="103">
        <v>0</v>
      </c>
      <c r="Q26" s="103">
        <v>1.00372E-2</v>
      </c>
      <c r="R26" s="103">
        <v>60.396940000000001</v>
      </c>
      <c r="S26" s="103">
        <v>-1.1792404000000001</v>
      </c>
    </row>
    <row r="27" spans="1:19">
      <c r="A27" s="7" t="s">
        <v>63</v>
      </c>
      <c r="B27" s="8">
        <v>19</v>
      </c>
      <c r="C27" s="3" t="s">
        <v>69</v>
      </c>
      <c r="D27" s="10">
        <f>(MBHWT*'MISER DATA 10.8.09'!D19)+(SFWT*'MISER DATA 10.8.09'!D67)</f>
        <v>3.9700400000000002E-3</v>
      </c>
      <c r="E27" s="10">
        <f>(MBHWT*'MISER DATA 10.8.09'!E19)+(SFWT*'MISER DATA 10.8.09'!E67)</f>
        <v>38.086088000000004</v>
      </c>
      <c r="F27" s="10">
        <f>(MBHWT*'MISER DATA 10.8.09'!F19)+(SFWT*'MISER DATA 10.8.09'!F67)</f>
        <v>0</v>
      </c>
      <c r="G27" s="9">
        <f>(MBHWT*'MISER DATA 10.8.09'!G19)+(SFWT*'MISER DATA 10.8.09'!G67)</f>
        <v>6.8101199999999994E-3</v>
      </c>
      <c r="H27" s="9">
        <f>(MBHWT*'MISER DATA 10.8.09'!H19)+(SFWT*'MISER DATA 10.8.09'!H67)</f>
        <v>40.979907999999995</v>
      </c>
      <c r="I27" s="9">
        <f>(MBHWT*'MISER DATA 10.8.09'!I19)+(SFWT*'MISER DATA 10.8.09'!I67)</f>
        <v>-0.80012707999999988</v>
      </c>
      <c r="J27" s="43"/>
      <c r="K27" s="103" t="s">
        <v>63</v>
      </c>
      <c r="L27" s="104">
        <v>30</v>
      </c>
      <c r="M27" s="105" t="s">
        <v>69</v>
      </c>
      <c r="N27" s="103">
        <v>6.2682799999999993E-3</v>
      </c>
      <c r="O27" s="103">
        <v>60.139564</v>
      </c>
      <c r="P27" s="103">
        <v>0</v>
      </c>
      <c r="Q27" s="103">
        <v>1.0753599999999999E-2</v>
      </c>
      <c r="R27" s="103">
        <v>64.709459999999993</v>
      </c>
      <c r="S27" s="103">
        <v>-1.2634368</v>
      </c>
    </row>
    <row r="28" spans="1:19">
      <c r="A28" s="7" t="s">
        <v>85</v>
      </c>
      <c r="B28" s="8">
        <v>19</v>
      </c>
      <c r="C28" s="3" t="s">
        <v>69</v>
      </c>
      <c r="D28" s="10">
        <f>(MBHWT*'MISER DATA 10.8.09'!D20)+(SFWT*'MISER DATA 10.8.09'!D68)</f>
        <v>4.0352799999999996E-3</v>
      </c>
      <c r="E28" s="10">
        <f>(MBHWT*'MISER DATA 10.8.09'!E20)+(SFWT*'MISER DATA 10.8.09'!E68)</f>
        <v>38.040991999999996</v>
      </c>
      <c r="F28" s="10">
        <f>(MBHWT*'MISER DATA 10.8.09'!F20)+(SFWT*'MISER DATA 10.8.09'!F68)</f>
        <v>0</v>
      </c>
      <c r="G28" s="9">
        <f>(MBHWT*'MISER DATA 10.8.09'!G20)+(SFWT*'MISER DATA 10.8.09'!G68)</f>
        <v>4.0534000000000004E-3</v>
      </c>
      <c r="H28" s="9">
        <f>(MBHWT*'MISER DATA 10.8.09'!H20)+(SFWT*'MISER DATA 10.8.09'!H68)</f>
        <v>37.876723999999996</v>
      </c>
      <c r="I28" s="9">
        <f>(MBHWT*'MISER DATA 10.8.09'!I20)+(SFWT*'MISER DATA 10.8.09'!I68)</f>
        <v>-0.7783301199999999</v>
      </c>
      <c r="J28" s="43"/>
      <c r="K28" s="103" t="s">
        <v>63</v>
      </c>
      <c r="L28" s="104">
        <v>32</v>
      </c>
      <c r="M28" s="105" t="s">
        <v>69</v>
      </c>
      <c r="N28" s="103">
        <v>6.6862399999999995E-3</v>
      </c>
      <c r="O28" s="103">
        <v>64.147744000000003</v>
      </c>
      <c r="P28" s="103">
        <v>0</v>
      </c>
      <c r="Q28" s="103">
        <v>1.1470000000000001E-2</v>
      </c>
      <c r="R28" s="103">
        <v>69.022071999999994</v>
      </c>
      <c r="S28" s="103">
        <v>-1.3476432</v>
      </c>
    </row>
    <row r="29" spans="1:19">
      <c r="A29" s="7" t="s">
        <v>63</v>
      </c>
      <c r="B29" s="8">
        <v>20</v>
      </c>
      <c r="C29" s="3" t="s">
        <v>69</v>
      </c>
      <c r="D29" s="10">
        <f>(MBHWT*'MISER DATA 10.8.09'!D21)+(SFWT*'MISER DATA 10.8.09'!D69)</f>
        <v>4.1789999999999996E-3</v>
      </c>
      <c r="E29" s="10">
        <f>(MBHWT*'MISER DATA 10.8.09'!E21)+(SFWT*'MISER DATA 10.8.09'!E69)</f>
        <v>40.0944</v>
      </c>
      <c r="F29" s="10">
        <f>(MBHWT*'MISER DATA 10.8.09'!F21)+(SFWT*'MISER DATA 10.8.09'!F69)</f>
        <v>0</v>
      </c>
      <c r="G29" s="9">
        <f>(MBHWT*'MISER DATA 10.8.09'!G21)+(SFWT*'MISER DATA 10.8.09'!G69)</f>
        <v>7.1696800000000003E-3</v>
      </c>
      <c r="H29" s="9">
        <f>(MBHWT*'MISER DATA 10.8.09'!H21)+(SFWT*'MISER DATA 10.8.09'!H69)</f>
        <v>43.141472</v>
      </c>
      <c r="I29" s="9">
        <f>(MBHWT*'MISER DATA 10.8.09'!I21)+(SFWT*'MISER DATA 10.8.09'!I69)</f>
        <v>-0.84232863999999996</v>
      </c>
      <c r="J29" s="43"/>
      <c r="K29" s="103" t="s">
        <v>63</v>
      </c>
      <c r="L29" s="104">
        <v>36</v>
      </c>
      <c r="M29" s="105" t="s">
        <v>69</v>
      </c>
      <c r="N29" s="103">
        <v>7.5215999999999998E-3</v>
      </c>
      <c r="O29" s="103">
        <v>72.168367999999987</v>
      </c>
      <c r="P29" s="103">
        <v>0</v>
      </c>
      <c r="Q29" s="103">
        <v>1.290468E-2</v>
      </c>
      <c r="R29" s="103">
        <v>77.652507999999997</v>
      </c>
      <c r="S29" s="103">
        <v>-1.5161560000000001</v>
      </c>
    </row>
    <row r="30" spans="1:19">
      <c r="A30" s="7" t="s">
        <v>85</v>
      </c>
      <c r="B30" s="8">
        <v>20</v>
      </c>
      <c r="C30" s="3" t="s">
        <v>69</v>
      </c>
      <c r="D30" s="10">
        <f>(MBHWT*'MISER DATA 10.8.09'!D22)+(SFWT*'MISER DATA 10.8.09'!D70)</f>
        <v>4.2569599999999997E-3</v>
      </c>
      <c r="E30" s="10">
        <f>(MBHWT*'MISER DATA 10.8.09'!E22)+(SFWT*'MISER DATA 10.8.09'!E70)</f>
        <v>40.132252000000001</v>
      </c>
      <c r="F30" s="10">
        <f>(MBHWT*'MISER DATA 10.8.09'!F22)+(SFWT*'MISER DATA 10.8.09'!F70)</f>
        <v>0</v>
      </c>
      <c r="G30" s="9">
        <f>(MBHWT*'MISER DATA 10.8.09'!G22)+(SFWT*'MISER DATA 10.8.09'!G70)</f>
        <v>4.2770400000000002E-3</v>
      </c>
      <c r="H30" s="9">
        <f>(MBHWT*'MISER DATA 10.8.09'!H22)+(SFWT*'MISER DATA 10.8.09'!H70)</f>
        <v>39.959016000000005</v>
      </c>
      <c r="I30" s="9">
        <f>(MBHWT*'MISER DATA 10.8.09'!I22)+(SFWT*'MISER DATA 10.8.09'!I70)</f>
        <v>-0.82111831999999996</v>
      </c>
      <c r="J30" s="43"/>
      <c r="K30" s="103" t="s">
        <v>63</v>
      </c>
      <c r="L30" s="104">
        <v>40</v>
      </c>
      <c r="M30" s="105" t="s">
        <v>69</v>
      </c>
      <c r="N30" s="103">
        <v>8.3575199999999985E-3</v>
      </c>
      <c r="O30" s="103">
        <v>80.184628000000004</v>
      </c>
      <c r="P30" s="103">
        <v>0</v>
      </c>
      <c r="Q30" s="103">
        <v>1.4337519999999999E-2</v>
      </c>
      <c r="R30" s="103">
        <v>86.277552</v>
      </c>
      <c r="S30" s="103">
        <v>-1.6845587999999998</v>
      </c>
    </row>
    <row r="31" spans="1:19">
      <c r="A31" s="7" t="s">
        <v>63</v>
      </c>
      <c r="B31" s="8">
        <v>23</v>
      </c>
      <c r="C31" s="3" t="s">
        <v>69</v>
      </c>
      <c r="D31" s="10">
        <f>(MBHWT*'MISER DATA 10.8.09'!D23)+(SFWT*'MISER DATA 10.8.09'!D71)</f>
        <v>4.8054400000000002E-3</v>
      </c>
      <c r="E31" s="10">
        <f>(MBHWT*'MISER DATA 10.8.09'!E23)+(SFWT*'MISER DATA 10.8.09'!E71)</f>
        <v>46.106716000000006</v>
      </c>
      <c r="F31" s="10">
        <f>(MBHWT*'MISER DATA 10.8.09'!F23)+(SFWT*'MISER DATA 10.8.09'!F71)</f>
        <v>0</v>
      </c>
      <c r="G31" s="9">
        <f>(MBHWT*'MISER DATA 10.8.09'!G23)+(SFWT*'MISER DATA 10.8.09'!G71)</f>
        <v>8.2448E-3</v>
      </c>
      <c r="H31" s="9">
        <f>(MBHWT*'MISER DATA 10.8.09'!H23)+(SFWT*'MISER DATA 10.8.09'!H71)</f>
        <v>49.610343999999998</v>
      </c>
      <c r="I31" s="9">
        <f>(MBHWT*'MISER DATA 10.8.09'!I23)+(SFWT*'MISER DATA 10.8.09'!I71)</f>
        <v>-0.96863303999999995</v>
      </c>
      <c r="J31" s="43"/>
      <c r="K31" s="103" t="s">
        <v>63</v>
      </c>
      <c r="L31" s="104">
        <v>50</v>
      </c>
      <c r="M31" s="105" t="s">
        <v>69</v>
      </c>
      <c r="N31" s="103">
        <v>1.044724E-2</v>
      </c>
      <c r="O31" s="103">
        <v>100.234032</v>
      </c>
      <c r="P31" s="103">
        <v>0</v>
      </c>
      <c r="Q31" s="103">
        <v>1.7923280000000003E-2</v>
      </c>
      <c r="R31" s="103">
        <v>107.85104</v>
      </c>
      <c r="S31" s="103">
        <v>-2.1057712</v>
      </c>
    </row>
    <row r="32" spans="1:19">
      <c r="A32" s="7" t="s">
        <v>85</v>
      </c>
      <c r="B32" s="8">
        <v>23</v>
      </c>
      <c r="C32" s="3" t="s">
        <v>69</v>
      </c>
      <c r="D32" s="10">
        <f>(MBHWT*'MISER DATA 10.8.09'!D24)+(SFWT*'MISER DATA 10.8.09'!D72)</f>
        <v>4.89092E-3</v>
      </c>
      <c r="E32" s="10">
        <f>(MBHWT*'MISER DATA 10.8.09'!E24)+(SFWT*'MISER DATA 10.8.09'!E72)</f>
        <v>46.107259999999997</v>
      </c>
      <c r="F32" s="10">
        <f>(MBHWT*'MISER DATA 10.8.09'!F24)+(SFWT*'MISER DATA 10.8.09'!F72)</f>
        <v>0</v>
      </c>
      <c r="G32" s="9">
        <f>(MBHWT*'MISER DATA 10.8.09'!G24)+(SFWT*'MISER DATA 10.8.09'!G72)</f>
        <v>4.9130399999999987E-3</v>
      </c>
      <c r="H32" s="9">
        <f>(MBHWT*'MISER DATA 10.8.09'!H24)+(SFWT*'MISER DATA 10.8.09'!H72)</f>
        <v>45.908171999999993</v>
      </c>
      <c r="I32" s="9">
        <f>(MBHWT*'MISER DATA 10.8.09'!I24)+(SFWT*'MISER DATA 10.8.09'!I72)</f>
        <v>-0.94336927999999998</v>
      </c>
      <c r="J32" s="43"/>
      <c r="K32" s="103" t="s">
        <v>63</v>
      </c>
      <c r="L32" s="104">
        <v>55</v>
      </c>
      <c r="M32" s="105" t="s">
        <v>69</v>
      </c>
      <c r="N32" s="103">
        <v>1.1491679999999999E-2</v>
      </c>
      <c r="O32" s="103">
        <v>110.25407999999999</v>
      </c>
      <c r="P32" s="103">
        <v>0</v>
      </c>
      <c r="Q32" s="103">
        <v>1.9714800000000001E-2</v>
      </c>
      <c r="R32" s="103">
        <v>118.63231999999999</v>
      </c>
      <c r="S32" s="103">
        <v>-2.3162771999999996</v>
      </c>
    </row>
    <row r="33" spans="1:19">
      <c r="A33" s="7" t="s">
        <v>63</v>
      </c>
      <c r="B33" s="8">
        <v>24</v>
      </c>
      <c r="C33" s="3" t="s">
        <v>69</v>
      </c>
      <c r="D33" s="10">
        <f>(MBHWT*'MISER DATA 10.8.09'!D25)+(SFWT*'MISER DATA 10.8.09'!D73)</f>
        <v>5.01492E-3</v>
      </c>
      <c r="E33" s="10">
        <f>(MBHWT*'MISER DATA 10.8.09'!E25)+(SFWT*'MISER DATA 10.8.09'!E73)</f>
        <v>48.110755999999995</v>
      </c>
      <c r="F33" s="10">
        <f>(MBHWT*'MISER DATA 10.8.09'!F25)+(SFWT*'MISER DATA 10.8.09'!F73)</f>
        <v>0</v>
      </c>
      <c r="G33" s="9">
        <f>(MBHWT*'MISER DATA 10.8.09'!G25)+(SFWT*'MISER DATA 10.8.09'!G73)</f>
        <v>8.6025199999999989E-3</v>
      </c>
      <c r="H33" s="9">
        <f>(MBHWT*'MISER DATA 10.8.09'!H25)+(SFWT*'MISER DATA 10.8.09'!H73)</f>
        <v>51.766508000000002</v>
      </c>
      <c r="I33" s="9">
        <f>(MBHWT*'MISER DATA 10.8.09'!I25)+(SFWT*'MISER DATA 10.8.09'!I73)</f>
        <v>-1.0107371999999999</v>
      </c>
      <c r="J33" s="43"/>
      <c r="K33" s="103" t="s">
        <v>63</v>
      </c>
      <c r="L33" s="104">
        <v>65</v>
      </c>
      <c r="M33" s="105" t="s">
        <v>69</v>
      </c>
      <c r="N33" s="103">
        <v>1.35814E-2</v>
      </c>
      <c r="O33" s="103">
        <v>130.304</v>
      </c>
      <c r="P33" s="103">
        <v>0</v>
      </c>
      <c r="Q33" s="103">
        <v>2.3299599999999997E-2</v>
      </c>
      <c r="R33" s="103">
        <v>140.20551999999998</v>
      </c>
      <c r="S33" s="103">
        <v>-2.7374895999999995</v>
      </c>
    </row>
    <row r="34" spans="1:19">
      <c r="A34" s="7" t="s">
        <v>85</v>
      </c>
      <c r="B34" s="8">
        <v>24</v>
      </c>
      <c r="C34" s="3" t="s">
        <v>69</v>
      </c>
      <c r="D34" s="10">
        <f>(MBHWT*'MISER DATA 10.8.09'!D26)+(SFWT*'MISER DATA 10.8.09'!D74)</f>
        <v>5.102520000000001E-3</v>
      </c>
      <c r="E34" s="10">
        <f>(MBHWT*'MISER DATA 10.8.09'!E26)+(SFWT*'MISER DATA 10.8.09'!E74)</f>
        <v>48.098931999999998</v>
      </c>
      <c r="F34" s="10">
        <f>(MBHWT*'MISER DATA 10.8.09'!F26)+(SFWT*'MISER DATA 10.8.09'!F74)</f>
        <v>0</v>
      </c>
      <c r="G34" s="9">
        <f>(MBHWT*'MISER DATA 10.8.09'!G26)+(SFWT*'MISER DATA 10.8.09'!G74)</f>
        <v>5.1256399999999999E-3</v>
      </c>
      <c r="H34" s="9">
        <f>(MBHWT*'MISER DATA 10.8.09'!H26)+(SFWT*'MISER DATA 10.8.09'!H74)</f>
        <v>47.891347999999994</v>
      </c>
      <c r="I34" s="9">
        <f>(MBHWT*'MISER DATA 10.8.09'!I26)+(SFWT*'MISER DATA 10.8.09'!I74)</f>
        <v>-0.98412023999999998</v>
      </c>
      <c r="J34" s="43"/>
      <c r="K34" s="103" t="s">
        <v>63</v>
      </c>
      <c r="L34" s="103">
        <v>70</v>
      </c>
      <c r="M34" s="105" t="s">
        <v>69</v>
      </c>
      <c r="N34" s="103">
        <v>1.46258E-2</v>
      </c>
      <c r="O34" s="103">
        <v>140.32419999999999</v>
      </c>
      <c r="P34" s="103">
        <v>0</v>
      </c>
      <c r="Q34" s="103">
        <v>2.5091119999999998E-2</v>
      </c>
      <c r="R34" s="103">
        <v>150.98679999999999</v>
      </c>
      <c r="S34" s="103">
        <v>-2.9479956</v>
      </c>
    </row>
    <row r="35" spans="1:19">
      <c r="A35" s="7" t="s">
        <v>63</v>
      </c>
      <c r="B35" s="8">
        <v>25</v>
      </c>
      <c r="C35" s="3" t="s">
        <v>69</v>
      </c>
      <c r="D35" s="10">
        <f>(MBHWT*'MISER DATA 10.8.09'!D27)+(SFWT*'MISER DATA 10.8.09'!D75)</f>
        <v>5.2234000000000004E-3</v>
      </c>
      <c r="E35" s="10">
        <f>(MBHWT*'MISER DATA 10.8.09'!E27)+(SFWT*'MISER DATA 10.8.09'!E75)</f>
        <v>50.114800000000002</v>
      </c>
      <c r="F35" s="10">
        <f>(MBHWT*'MISER DATA 10.8.09'!F27)+(SFWT*'MISER DATA 10.8.09'!F75)</f>
        <v>0</v>
      </c>
      <c r="G35" s="9">
        <f>(MBHWT*'MISER DATA 10.8.09'!G27)+(SFWT*'MISER DATA 10.8.09'!G75)</f>
        <v>8.9612000000000008E-3</v>
      </c>
      <c r="H35" s="9">
        <f>(MBHWT*'MISER DATA 10.8.09'!H27)+(SFWT*'MISER DATA 10.8.09'!H75)</f>
        <v>53.92286</v>
      </c>
      <c r="I35" s="9">
        <f>(MBHWT*'MISER DATA 10.8.09'!I27)+(SFWT*'MISER DATA 10.8.09'!I75)</f>
        <v>-1.0528308</v>
      </c>
      <c r="J35" s="43"/>
      <c r="K35" s="103" t="s">
        <v>85</v>
      </c>
      <c r="L35" s="104">
        <v>7</v>
      </c>
      <c r="M35" s="105" t="s">
        <v>69</v>
      </c>
      <c r="N35" s="102">
        <v>1.48952E-3</v>
      </c>
      <c r="O35" s="103">
        <v>14.041276</v>
      </c>
      <c r="P35" s="103">
        <v>0</v>
      </c>
      <c r="Q35" s="102">
        <v>1.4965599999999999E-3</v>
      </c>
      <c r="R35" s="103">
        <v>13.980699999999999</v>
      </c>
      <c r="S35" s="103">
        <v>-0.28728971999999997</v>
      </c>
    </row>
    <row r="36" spans="1:19">
      <c r="A36" s="7" t="s">
        <v>85</v>
      </c>
      <c r="B36" s="8">
        <v>25</v>
      </c>
      <c r="C36" s="3" t="s">
        <v>69</v>
      </c>
      <c r="D36" s="10">
        <f>(MBHWT*'MISER DATA 10.8.09'!D28)+(SFWT*'MISER DATA 10.8.09'!D76)</f>
        <v>5.3141600000000001E-3</v>
      </c>
      <c r="E36" s="10">
        <f>(MBHWT*'MISER DATA 10.8.09'!E28)+(SFWT*'MISER DATA 10.8.09'!E76)</f>
        <v>50.090599999999995</v>
      </c>
      <c r="F36" s="10">
        <f>(MBHWT*'MISER DATA 10.8.09'!F28)+(SFWT*'MISER DATA 10.8.09'!F76)</f>
        <v>0</v>
      </c>
      <c r="G36" s="9">
        <f>(MBHWT*'MISER DATA 10.8.09'!G28)+(SFWT*'MISER DATA 10.8.09'!G76)</f>
        <v>5.3382799999999999E-3</v>
      </c>
      <c r="H36" s="9">
        <f>(MBHWT*'MISER DATA 10.8.09'!H28)+(SFWT*'MISER DATA 10.8.09'!H76)</f>
        <v>49.874435999999996</v>
      </c>
      <c r="I36" s="9">
        <f>(MBHWT*'MISER DATA 10.8.09'!I28)+(SFWT*'MISER DATA 10.8.09'!I76)</f>
        <v>-1.0248708</v>
      </c>
      <c r="J36" s="43"/>
      <c r="K36" s="103" t="s">
        <v>85</v>
      </c>
      <c r="L36" s="104">
        <v>9</v>
      </c>
      <c r="M36" s="105" t="s">
        <v>69</v>
      </c>
      <c r="N36" s="106">
        <v>1.9118399999999999E-3</v>
      </c>
      <c r="O36" s="103">
        <v>18.024615999999998</v>
      </c>
      <c r="P36" s="103">
        <v>0</v>
      </c>
      <c r="Q36" s="106">
        <v>1.92088E-3</v>
      </c>
      <c r="R36" s="103">
        <v>17.946867999999998</v>
      </c>
      <c r="S36" s="103">
        <v>-0.36879056000000005</v>
      </c>
    </row>
    <row r="37" spans="1:19">
      <c r="A37" s="7" t="s">
        <v>63</v>
      </c>
      <c r="B37" s="8">
        <v>26</v>
      </c>
      <c r="C37" s="3" t="s">
        <v>69</v>
      </c>
      <c r="D37" s="10">
        <f>(MBHWT*'MISER DATA 10.8.09'!D29)+(SFWT*'MISER DATA 10.8.09'!D77)</f>
        <v>5.4319199999999998E-3</v>
      </c>
      <c r="E37" s="10">
        <f>(MBHWT*'MISER DATA 10.8.09'!E29)+(SFWT*'MISER DATA 10.8.09'!E77)</f>
        <v>52.118935999999998</v>
      </c>
      <c r="F37" s="10">
        <f>(MBHWT*'MISER DATA 10.8.09'!F29)+(SFWT*'MISER DATA 10.8.09'!F77)</f>
        <v>0</v>
      </c>
      <c r="G37" s="9">
        <f>(MBHWT*'MISER DATA 10.8.09'!G29)+(SFWT*'MISER DATA 10.8.09'!G77)</f>
        <v>9.3198799999999991E-3</v>
      </c>
      <c r="H37" s="9">
        <f>(MBHWT*'MISER DATA 10.8.09'!H29)+(SFWT*'MISER DATA 10.8.09'!H77)</f>
        <v>56.079024000000004</v>
      </c>
      <c r="I37" s="9">
        <f>(MBHWT*'MISER DATA 10.8.09'!I29)+(SFWT*'MISER DATA 10.8.09'!I77)</f>
        <v>-1.0949340000000001</v>
      </c>
      <c r="J37" s="43"/>
      <c r="K37" s="103" t="s">
        <v>85</v>
      </c>
      <c r="L37" s="104">
        <v>11</v>
      </c>
      <c r="M37" s="105" t="s">
        <v>69</v>
      </c>
      <c r="N37" s="107">
        <v>2.3350800000000002E-3</v>
      </c>
      <c r="O37" s="103">
        <v>22.008051999999999</v>
      </c>
      <c r="P37" s="103">
        <v>0</v>
      </c>
      <c r="Q37" s="107">
        <v>2.3451599999999998E-3</v>
      </c>
      <c r="R37" s="103">
        <v>21.913035999999998</v>
      </c>
      <c r="S37" s="103">
        <v>-0.45029047999999999</v>
      </c>
    </row>
    <row r="38" spans="1:19">
      <c r="A38" s="7" t="s">
        <v>85</v>
      </c>
      <c r="B38" s="8">
        <v>26</v>
      </c>
      <c r="C38" s="3" t="s">
        <v>69</v>
      </c>
      <c r="D38" s="10">
        <f>(MBHWT*'MISER DATA 10.8.09'!D30)+(SFWT*'MISER DATA 10.8.09'!D78)</f>
        <v>5.5248399999999996E-3</v>
      </c>
      <c r="E38" s="10">
        <f>(MBHWT*'MISER DATA 10.8.09'!E30)+(SFWT*'MISER DATA 10.8.09'!E78)</f>
        <v>52.082271999999996</v>
      </c>
      <c r="F38" s="10">
        <f>(MBHWT*'MISER DATA 10.8.09'!F30)+(SFWT*'MISER DATA 10.8.09'!F78)</f>
        <v>0</v>
      </c>
      <c r="G38" s="9">
        <f>(MBHWT*'MISER DATA 10.8.09'!G30)+(SFWT*'MISER DATA 10.8.09'!G78)</f>
        <v>5.5499599999999996E-3</v>
      </c>
      <c r="H38" s="9">
        <f>(MBHWT*'MISER DATA 10.8.09'!H30)+(SFWT*'MISER DATA 10.8.09'!H78)</f>
        <v>51.857424000000002</v>
      </c>
      <c r="I38" s="9">
        <f>(MBHWT*'MISER DATA 10.8.09'!I30)+(SFWT*'MISER DATA 10.8.09'!I78)</f>
        <v>-1.0656160000000001</v>
      </c>
      <c r="J38" s="43"/>
      <c r="K38" s="103" t="s">
        <v>85</v>
      </c>
      <c r="L38" s="104">
        <v>13</v>
      </c>
      <c r="M38" s="105" t="s">
        <v>69</v>
      </c>
      <c r="N38" s="108">
        <v>2.7674399999999999E-3</v>
      </c>
      <c r="O38" s="103">
        <v>26.090976000000001</v>
      </c>
      <c r="P38" s="103">
        <v>0</v>
      </c>
      <c r="Q38" s="108">
        <v>2.7804800000000001E-3</v>
      </c>
      <c r="R38" s="103">
        <v>25.978316</v>
      </c>
      <c r="S38" s="103">
        <v>-0.53382856000000001</v>
      </c>
    </row>
    <row r="39" spans="1:19">
      <c r="A39" s="7" t="s">
        <v>63</v>
      </c>
      <c r="B39" s="8">
        <v>27</v>
      </c>
      <c r="C39" s="3" t="s">
        <v>69</v>
      </c>
      <c r="D39" s="10">
        <f>(MBHWT*'MISER DATA 10.8.09'!D31)+(SFWT*'MISER DATA 10.8.09'!D79)</f>
        <v>5.6417999999999998E-3</v>
      </c>
      <c r="E39" s="10">
        <f>(MBHWT*'MISER DATA 10.8.09'!E31)+(SFWT*'MISER DATA 10.8.09'!E79)</f>
        <v>54.127339999999997</v>
      </c>
      <c r="F39" s="10">
        <f>(MBHWT*'MISER DATA 10.8.09'!F31)+(SFWT*'MISER DATA 10.8.09'!F79)</f>
        <v>0</v>
      </c>
      <c r="G39" s="9">
        <f>(MBHWT*'MISER DATA 10.8.09'!G31)+(SFWT*'MISER DATA 10.8.09'!G79)</f>
        <v>9.6785200000000012E-3</v>
      </c>
      <c r="H39" s="9">
        <f>(MBHWT*'MISER DATA 10.8.09'!H31)+(SFWT*'MISER DATA 10.8.09'!H79)</f>
        <v>58.240780000000001</v>
      </c>
      <c r="I39" s="9">
        <f>(MBHWT*'MISER DATA 10.8.09'!I31)+(SFWT*'MISER DATA 10.8.09'!I79)</f>
        <v>-1.1371372</v>
      </c>
      <c r="J39" s="43"/>
      <c r="K39" s="103" t="s">
        <v>85</v>
      </c>
      <c r="L39" s="104">
        <v>14</v>
      </c>
      <c r="M39" s="105" t="s">
        <v>69</v>
      </c>
      <c r="N39" s="103">
        <v>2.9790799999999998E-3</v>
      </c>
      <c r="O39" s="103">
        <v>28.082647999999999</v>
      </c>
      <c r="P39" s="103">
        <v>0</v>
      </c>
      <c r="Q39" s="103">
        <v>2.9921599999999998E-3</v>
      </c>
      <c r="R39" s="103">
        <v>27.961399999999998</v>
      </c>
      <c r="S39" s="103">
        <v>-0.57457851999999998</v>
      </c>
    </row>
    <row r="40" spans="1:19">
      <c r="A40" s="7" t="s">
        <v>85</v>
      </c>
      <c r="B40" s="8">
        <v>27</v>
      </c>
      <c r="C40" s="3" t="s">
        <v>69</v>
      </c>
      <c r="D40" s="10">
        <f>(MBHWT*'MISER DATA 10.8.09'!D32)+(SFWT*'MISER DATA 10.8.09'!D80)</f>
        <v>5.7474799999999993E-3</v>
      </c>
      <c r="E40" s="10">
        <f>(MBHWT*'MISER DATA 10.8.09'!E32)+(SFWT*'MISER DATA 10.8.09'!E80)</f>
        <v>54.173623999999997</v>
      </c>
      <c r="F40" s="10">
        <f>(MBHWT*'MISER DATA 10.8.09'!F32)+(SFWT*'MISER DATA 10.8.09'!F80)</f>
        <v>0</v>
      </c>
      <c r="G40" s="9">
        <f>(MBHWT*'MISER DATA 10.8.09'!G32)+(SFWT*'MISER DATA 10.8.09'!G80)</f>
        <v>5.7726399999999999E-3</v>
      </c>
      <c r="H40" s="9">
        <f>(MBHWT*'MISER DATA 10.8.09'!H32)+(SFWT*'MISER DATA 10.8.09'!H80)</f>
        <v>53.939712</v>
      </c>
      <c r="I40" s="9">
        <f>(MBHWT*'MISER DATA 10.8.09'!I32)+(SFWT*'MISER DATA 10.8.09'!I80)</f>
        <v>-1.1084003999999998</v>
      </c>
      <c r="J40" s="43"/>
      <c r="K40" s="103" t="s">
        <v>85</v>
      </c>
      <c r="L40" s="104">
        <v>15</v>
      </c>
      <c r="M40" s="105" t="s">
        <v>69</v>
      </c>
      <c r="N40" s="103">
        <v>3.1907199999999993E-3</v>
      </c>
      <c r="O40" s="103">
        <v>30.074316</v>
      </c>
      <c r="P40" s="103">
        <v>0</v>
      </c>
      <c r="Q40" s="103">
        <v>3.2047999999999998E-3</v>
      </c>
      <c r="R40" s="103">
        <v>29.944483999999996</v>
      </c>
      <c r="S40" s="103">
        <v>-0.61532943999999989</v>
      </c>
    </row>
    <row r="41" spans="1:19">
      <c r="A41" s="7" t="s">
        <v>63</v>
      </c>
      <c r="B41" s="8">
        <v>28</v>
      </c>
      <c r="C41" s="3" t="s">
        <v>69</v>
      </c>
      <c r="D41" s="10">
        <f>(MBHWT*'MISER DATA 10.8.09'!D33)+(SFWT*'MISER DATA 10.8.09'!D81)</f>
        <v>5.85032E-3</v>
      </c>
      <c r="E41" s="10">
        <f>(MBHWT*'MISER DATA 10.8.09'!E33)+(SFWT*'MISER DATA 10.8.09'!E81)</f>
        <v>56.131383999999997</v>
      </c>
      <c r="F41" s="10">
        <f>(MBHWT*'MISER DATA 10.8.09'!F33)+(SFWT*'MISER DATA 10.8.09'!F81)</f>
        <v>0</v>
      </c>
      <c r="G41" s="9">
        <f>(MBHWT*'MISER DATA 10.8.09'!G33)+(SFWT*'MISER DATA 10.8.09'!G81)</f>
        <v>1.00372E-2</v>
      </c>
      <c r="H41" s="9">
        <f>(MBHWT*'MISER DATA 10.8.09'!H33)+(SFWT*'MISER DATA 10.8.09'!H81)</f>
        <v>60.396940000000001</v>
      </c>
      <c r="I41" s="9">
        <f>(MBHWT*'MISER DATA 10.8.09'!I33)+(SFWT*'MISER DATA 10.8.09'!I81)</f>
        <v>-1.1792404000000001</v>
      </c>
      <c r="J41" s="43"/>
      <c r="K41" s="103" t="s">
        <v>85</v>
      </c>
      <c r="L41" s="104">
        <v>16</v>
      </c>
      <c r="M41" s="105" t="s">
        <v>69</v>
      </c>
      <c r="N41" s="103">
        <v>3.4013599999999995E-3</v>
      </c>
      <c r="O41" s="103">
        <v>32.065984</v>
      </c>
      <c r="P41" s="103">
        <v>0</v>
      </c>
      <c r="Q41" s="103">
        <v>3.4174399999999999E-3</v>
      </c>
      <c r="R41" s="103">
        <v>31.927467999999998</v>
      </c>
      <c r="S41" s="103">
        <v>-0.65607936</v>
      </c>
    </row>
    <row r="42" spans="1:19">
      <c r="A42" s="7" t="s">
        <v>85</v>
      </c>
      <c r="B42" s="8">
        <v>28</v>
      </c>
      <c r="C42" s="3" t="s">
        <v>69</v>
      </c>
      <c r="D42" s="10">
        <f>(MBHWT*'MISER DATA 10.8.09'!D34)+(SFWT*'MISER DATA 10.8.09'!D82)</f>
        <v>5.9581599999999997E-3</v>
      </c>
      <c r="E42" s="10">
        <f>(MBHWT*'MISER DATA 10.8.09'!E34)+(SFWT*'MISER DATA 10.8.09'!E82)</f>
        <v>56.165292000000001</v>
      </c>
      <c r="F42" s="10">
        <f>(MBHWT*'MISER DATA 10.8.09'!F34)+(SFWT*'MISER DATA 10.8.09'!F82)</f>
        <v>0</v>
      </c>
      <c r="G42" s="9">
        <f>(MBHWT*'MISER DATA 10.8.09'!G34)+(SFWT*'MISER DATA 10.8.09'!G82)</f>
        <v>5.9852799999999999E-3</v>
      </c>
      <c r="H42" s="9">
        <f>(MBHWT*'MISER DATA 10.8.09'!H34)+(SFWT*'MISER DATA 10.8.09'!H82)</f>
        <v>55.922795999999991</v>
      </c>
      <c r="I42" s="9">
        <f>(MBHWT*'MISER DATA 10.8.09'!I34)+(SFWT*'MISER DATA 10.8.09'!I82)</f>
        <v>-1.1491552</v>
      </c>
      <c r="J42" s="43"/>
      <c r="K42" s="103" t="s">
        <v>85</v>
      </c>
      <c r="L42" s="104">
        <v>18</v>
      </c>
      <c r="M42" s="105" t="s">
        <v>69</v>
      </c>
      <c r="N42" s="103">
        <v>3.8246399999999998E-3</v>
      </c>
      <c r="O42" s="103">
        <v>36.049323999999999</v>
      </c>
      <c r="P42" s="103">
        <v>0</v>
      </c>
      <c r="Q42" s="103">
        <v>3.8417199999999999E-3</v>
      </c>
      <c r="R42" s="103">
        <v>35.893639999999998</v>
      </c>
      <c r="S42" s="103">
        <v>-0.73758020000000002</v>
      </c>
    </row>
    <row r="43" spans="1:19">
      <c r="A43" s="7" t="s">
        <v>63</v>
      </c>
      <c r="B43" s="8">
        <v>30</v>
      </c>
      <c r="C43" s="3" t="s">
        <v>69</v>
      </c>
      <c r="D43" s="10">
        <f>(MBHWT*'MISER DATA 10.8.09'!D35)+(SFWT*'MISER DATA 10.8.09'!D83)</f>
        <v>6.2682799999999993E-3</v>
      </c>
      <c r="E43" s="10">
        <f>(MBHWT*'MISER DATA 10.8.09'!E35)+(SFWT*'MISER DATA 10.8.09'!E83)</f>
        <v>60.139564</v>
      </c>
      <c r="F43" s="10">
        <f>(MBHWT*'MISER DATA 10.8.09'!F35)+(SFWT*'MISER DATA 10.8.09'!F83)</f>
        <v>0</v>
      </c>
      <c r="G43" s="9">
        <f>(MBHWT*'MISER DATA 10.8.09'!G35)+(SFWT*'MISER DATA 10.8.09'!G83)</f>
        <v>1.0753599999999999E-2</v>
      </c>
      <c r="H43" s="9">
        <f>(MBHWT*'MISER DATA 10.8.09'!H35)+(SFWT*'MISER DATA 10.8.09'!H83)</f>
        <v>64.709459999999993</v>
      </c>
      <c r="I43" s="9">
        <f>(MBHWT*'MISER DATA 10.8.09'!I35)+(SFWT*'MISER DATA 10.8.09'!I83)</f>
        <v>-1.2634368</v>
      </c>
      <c r="J43" s="43"/>
      <c r="K43" s="103" t="s">
        <v>85</v>
      </c>
      <c r="L43" s="104">
        <v>19</v>
      </c>
      <c r="M43" s="105" t="s">
        <v>69</v>
      </c>
      <c r="N43" s="103">
        <v>4.0352799999999996E-3</v>
      </c>
      <c r="O43" s="103">
        <v>38.040991999999996</v>
      </c>
      <c r="P43" s="103">
        <v>0</v>
      </c>
      <c r="Q43" s="103">
        <v>4.0534000000000004E-3</v>
      </c>
      <c r="R43" s="103">
        <v>37.876723999999996</v>
      </c>
      <c r="S43" s="103">
        <v>-0.7783301199999999</v>
      </c>
    </row>
    <row r="44" spans="1:19">
      <c r="A44" s="7" t="s">
        <v>85</v>
      </c>
      <c r="B44" s="8">
        <v>30</v>
      </c>
      <c r="C44" s="3" t="s">
        <v>69</v>
      </c>
      <c r="D44" s="10">
        <f>(MBHWT*'MISER DATA 10.8.09'!D36)+(SFWT*'MISER DATA 10.8.09'!D84)</f>
        <v>6.3804400000000002E-3</v>
      </c>
      <c r="E44" s="10">
        <f>(MBHWT*'MISER DATA 10.8.09'!E36)+(SFWT*'MISER DATA 10.8.09'!E84)</f>
        <v>60.148631999999999</v>
      </c>
      <c r="F44" s="10">
        <f>(MBHWT*'MISER DATA 10.8.09'!F36)+(SFWT*'MISER DATA 10.8.09'!F84)</f>
        <v>0</v>
      </c>
      <c r="G44" s="9">
        <f>(MBHWT*'MISER DATA 10.8.09'!G36)+(SFWT*'MISER DATA 10.8.09'!G84)</f>
        <v>6.4095999999999997E-3</v>
      </c>
      <c r="H44" s="9">
        <f>(MBHWT*'MISER DATA 10.8.09'!H36)+(SFWT*'MISER DATA 10.8.09'!H84)</f>
        <v>59.888868000000002</v>
      </c>
      <c r="I44" s="9">
        <f>(MBHWT*'MISER DATA 10.8.09'!I36)+(SFWT*'MISER DATA 10.8.09'!I84)</f>
        <v>-1.2306548000000002</v>
      </c>
      <c r="J44" s="43"/>
      <c r="K44" s="103" t="s">
        <v>85</v>
      </c>
      <c r="L44" s="104">
        <v>20</v>
      </c>
      <c r="M44" s="105" t="s">
        <v>69</v>
      </c>
      <c r="N44" s="103">
        <v>4.2569599999999997E-3</v>
      </c>
      <c r="O44" s="103">
        <v>40.132252000000001</v>
      </c>
      <c r="P44" s="103">
        <v>0</v>
      </c>
      <c r="Q44" s="103">
        <v>4.2770400000000002E-3</v>
      </c>
      <c r="R44" s="103">
        <v>39.959016000000005</v>
      </c>
      <c r="S44" s="103">
        <v>-0.82111831999999996</v>
      </c>
    </row>
    <row r="45" spans="1:19">
      <c r="A45" s="7" t="s">
        <v>63</v>
      </c>
      <c r="B45" s="8">
        <v>32</v>
      </c>
      <c r="C45" s="3" t="s">
        <v>69</v>
      </c>
      <c r="D45" s="10">
        <f>(MBHWT*'MISER DATA 10.8.09'!D37)+(SFWT*'MISER DATA 10.8.09'!D85)</f>
        <v>6.6862399999999995E-3</v>
      </c>
      <c r="E45" s="10">
        <f>(MBHWT*'MISER DATA 10.8.09'!E37)+(SFWT*'MISER DATA 10.8.09'!E85)</f>
        <v>64.147744000000003</v>
      </c>
      <c r="F45" s="10">
        <f>(MBHWT*'MISER DATA 10.8.09'!F37)+(SFWT*'MISER DATA 10.8.09'!F85)</f>
        <v>0</v>
      </c>
      <c r="G45" s="9">
        <f>(MBHWT*'MISER DATA 10.8.09'!G37)+(SFWT*'MISER DATA 10.8.09'!G85)</f>
        <v>1.1470000000000001E-2</v>
      </c>
      <c r="H45" s="9">
        <f>(MBHWT*'MISER DATA 10.8.09'!H37)+(SFWT*'MISER DATA 10.8.09'!H85)</f>
        <v>69.022071999999994</v>
      </c>
      <c r="I45" s="9">
        <f>(MBHWT*'MISER DATA 10.8.09'!I37)+(SFWT*'MISER DATA 10.8.09'!I85)</f>
        <v>-1.3476432</v>
      </c>
      <c r="J45" s="43"/>
      <c r="K45" s="103" t="s">
        <v>85</v>
      </c>
      <c r="L45" s="104">
        <v>23</v>
      </c>
      <c r="M45" s="105" t="s">
        <v>69</v>
      </c>
      <c r="N45" s="103">
        <v>4.89092E-3</v>
      </c>
      <c r="O45" s="103">
        <v>46.107259999999997</v>
      </c>
      <c r="P45" s="103">
        <v>0</v>
      </c>
      <c r="Q45" s="103">
        <v>4.9130399999999987E-3</v>
      </c>
      <c r="R45" s="103">
        <v>45.908171999999993</v>
      </c>
      <c r="S45" s="103">
        <v>-0.94336927999999998</v>
      </c>
    </row>
    <row r="46" spans="1:19">
      <c r="A46" s="7" t="s">
        <v>85</v>
      </c>
      <c r="B46" s="8">
        <v>32</v>
      </c>
      <c r="C46" s="3" t="s">
        <v>69</v>
      </c>
      <c r="D46" s="10">
        <f>(MBHWT*'MISER DATA 10.8.09'!D38)+(SFWT*'MISER DATA 10.8.09'!D86)</f>
        <v>6.8037200000000001E-3</v>
      </c>
      <c r="E46" s="10">
        <f>(MBHWT*'MISER DATA 10.8.09'!E38)+(SFWT*'MISER DATA 10.8.09'!E86)</f>
        <v>64.131975999999995</v>
      </c>
      <c r="F46" s="10">
        <f>(MBHWT*'MISER DATA 10.8.09'!F38)+(SFWT*'MISER DATA 10.8.09'!F86)</f>
        <v>0</v>
      </c>
      <c r="G46" s="9">
        <f>(MBHWT*'MISER DATA 10.8.09'!G38)+(SFWT*'MISER DATA 10.8.09'!G86)</f>
        <v>6.8338799999999996E-3</v>
      </c>
      <c r="H46" s="9">
        <f>(MBHWT*'MISER DATA 10.8.09'!H38)+(SFWT*'MISER DATA 10.8.09'!H86)</f>
        <v>63.855040000000002</v>
      </c>
      <c r="I46" s="9">
        <f>(MBHWT*'MISER DATA 10.8.09'!I38)+(SFWT*'MISER DATA 10.8.09'!I86)</f>
        <v>-1.3121548000000001</v>
      </c>
      <c r="J46" s="43"/>
      <c r="K46" s="103" t="s">
        <v>85</v>
      </c>
      <c r="L46" s="104">
        <v>24</v>
      </c>
      <c r="M46" s="105" t="s">
        <v>69</v>
      </c>
      <c r="N46" s="103">
        <v>5.102520000000001E-3</v>
      </c>
      <c r="O46" s="103">
        <v>48.098931999999998</v>
      </c>
      <c r="P46" s="103">
        <v>0</v>
      </c>
      <c r="Q46" s="103">
        <v>5.1256399999999999E-3</v>
      </c>
      <c r="R46" s="103">
        <v>47.891347999999994</v>
      </c>
      <c r="S46" s="103">
        <v>-0.98412023999999998</v>
      </c>
    </row>
    <row r="47" spans="1:19">
      <c r="A47" s="7" t="s">
        <v>63</v>
      </c>
      <c r="B47" s="8">
        <v>36</v>
      </c>
      <c r="C47" s="3" t="s">
        <v>69</v>
      </c>
      <c r="D47" s="10">
        <f>(MBHWT*'MISER DATA 10.8.09'!D39)+(SFWT*'MISER DATA 10.8.09'!D87)</f>
        <v>7.5215999999999998E-3</v>
      </c>
      <c r="E47" s="10">
        <f>(MBHWT*'MISER DATA 10.8.09'!E39)+(SFWT*'MISER DATA 10.8.09'!E87)</f>
        <v>72.168367999999987</v>
      </c>
      <c r="F47" s="10">
        <f>(MBHWT*'MISER DATA 10.8.09'!F39)+(SFWT*'MISER DATA 10.8.09'!F87)</f>
        <v>0</v>
      </c>
      <c r="G47" s="9">
        <f>(MBHWT*'MISER DATA 10.8.09'!G39)+(SFWT*'MISER DATA 10.8.09'!G87)</f>
        <v>1.290468E-2</v>
      </c>
      <c r="H47" s="9">
        <f>(MBHWT*'MISER DATA 10.8.09'!H39)+(SFWT*'MISER DATA 10.8.09'!H87)</f>
        <v>77.652507999999997</v>
      </c>
      <c r="I47" s="9">
        <f>(MBHWT*'MISER DATA 10.8.09'!I39)+(SFWT*'MISER DATA 10.8.09'!I87)</f>
        <v>-1.5161560000000001</v>
      </c>
      <c r="J47" s="43"/>
      <c r="K47" s="103" t="s">
        <v>85</v>
      </c>
      <c r="L47" s="104">
        <v>25</v>
      </c>
      <c r="M47" s="105" t="s">
        <v>69</v>
      </c>
      <c r="N47" s="103">
        <v>5.3141600000000001E-3</v>
      </c>
      <c r="O47" s="103">
        <v>50.090599999999995</v>
      </c>
      <c r="P47" s="103">
        <v>0</v>
      </c>
      <c r="Q47" s="103">
        <v>5.3382799999999999E-3</v>
      </c>
      <c r="R47" s="103">
        <v>49.874435999999996</v>
      </c>
      <c r="S47" s="103">
        <v>-1.0248708</v>
      </c>
    </row>
    <row r="48" spans="1:19">
      <c r="A48" s="7" t="s">
        <v>85</v>
      </c>
      <c r="B48" s="8">
        <v>36</v>
      </c>
      <c r="C48" s="3" t="s">
        <v>69</v>
      </c>
      <c r="D48" s="10">
        <f>(MBHWT*'MISER DATA 10.8.09'!D40)+(SFWT*'MISER DATA 10.8.09'!D88)</f>
        <v>7.6593199999999998E-3</v>
      </c>
      <c r="E48" s="10">
        <f>(MBHWT*'MISER DATA 10.8.09'!E40)+(SFWT*'MISER DATA 10.8.09'!E88)</f>
        <v>72.198239999999998</v>
      </c>
      <c r="F48" s="10">
        <f>(MBHWT*'MISER DATA 10.8.09'!F40)+(SFWT*'MISER DATA 10.8.09'!F88)</f>
        <v>0</v>
      </c>
      <c r="G48" s="9">
        <f>(MBHWT*'MISER DATA 10.8.09'!G40)+(SFWT*'MISER DATA 10.8.09'!G88)</f>
        <v>7.6935199999999997E-3</v>
      </c>
      <c r="H48" s="9">
        <f>(MBHWT*'MISER DATA 10.8.09'!H40)+(SFWT*'MISER DATA 10.8.09'!H88)</f>
        <v>71.886483999999996</v>
      </c>
      <c r="I48" s="9">
        <f>(MBHWT*'MISER DATA 10.8.09'!I40)+(SFWT*'MISER DATA 10.8.09'!I88)</f>
        <v>-1.4771939999999999</v>
      </c>
      <c r="J48" s="43"/>
      <c r="K48" s="103" t="s">
        <v>85</v>
      </c>
      <c r="L48" s="104">
        <v>26</v>
      </c>
      <c r="M48" s="105" t="s">
        <v>69</v>
      </c>
      <c r="N48" s="103">
        <v>5.5248399999999996E-3</v>
      </c>
      <c r="O48" s="103">
        <v>52.082271999999996</v>
      </c>
      <c r="P48" s="103">
        <v>0</v>
      </c>
      <c r="Q48" s="103">
        <v>5.5499599999999996E-3</v>
      </c>
      <c r="R48" s="103">
        <v>51.857424000000002</v>
      </c>
      <c r="S48" s="103">
        <v>-1.0656160000000001</v>
      </c>
    </row>
    <row r="49" spans="1:19">
      <c r="A49" s="7" t="s">
        <v>63</v>
      </c>
      <c r="B49" s="8">
        <v>40</v>
      </c>
      <c r="C49" s="3" t="s">
        <v>69</v>
      </c>
      <c r="D49" s="10">
        <f>(MBHWT*'MISER DATA 10.8.09'!D41)+(SFWT*'MISER DATA 10.8.09'!D89)</f>
        <v>8.3575199999999985E-3</v>
      </c>
      <c r="E49" s="10">
        <f>(MBHWT*'MISER DATA 10.8.09'!E41)+(SFWT*'MISER DATA 10.8.09'!E89)</f>
        <v>80.184628000000004</v>
      </c>
      <c r="F49" s="10">
        <f>(MBHWT*'MISER DATA 10.8.09'!F41)+(SFWT*'MISER DATA 10.8.09'!F89)</f>
        <v>0</v>
      </c>
      <c r="G49" s="9">
        <f>(MBHWT*'MISER DATA 10.8.09'!G41)+(SFWT*'MISER DATA 10.8.09'!G89)</f>
        <v>1.4337519999999999E-2</v>
      </c>
      <c r="H49" s="9">
        <f>(MBHWT*'MISER DATA 10.8.09'!H41)+(SFWT*'MISER DATA 10.8.09'!H89)</f>
        <v>86.277552</v>
      </c>
      <c r="I49" s="9">
        <f>(MBHWT*'MISER DATA 10.8.09'!I41)+(SFWT*'MISER DATA 10.8.09'!I89)</f>
        <v>-1.6845587999999998</v>
      </c>
      <c r="J49" s="43"/>
      <c r="K49" s="103" t="s">
        <v>85</v>
      </c>
      <c r="L49" s="104">
        <v>27</v>
      </c>
      <c r="M49" s="105" t="s">
        <v>69</v>
      </c>
      <c r="N49" s="103">
        <v>5.7474799999999993E-3</v>
      </c>
      <c r="O49" s="103">
        <v>54.173623999999997</v>
      </c>
      <c r="P49" s="103">
        <v>0</v>
      </c>
      <c r="Q49" s="103">
        <v>5.7726399999999999E-3</v>
      </c>
      <c r="R49" s="103">
        <v>53.939712</v>
      </c>
      <c r="S49" s="103">
        <v>-1.1084003999999998</v>
      </c>
    </row>
    <row r="50" spans="1:19">
      <c r="A50" s="7" t="s">
        <v>85</v>
      </c>
      <c r="B50" s="8">
        <v>40</v>
      </c>
      <c r="C50" s="3" t="s">
        <v>69</v>
      </c>
      <c r="D50" s="10">
        <f>(MBHWT*'MISER DATA 10.8.09'!D42)+(SFWT*'MISER DATA 10.8.09'!D90)</f>
        <v>8.5039199999999999E-3</v>
      </c>
      <c r="E50" s="10">
        <f>(MBHWT*'MISER DATA 10.8.09'!E42)+(SFWT*'MISER DATA 10.8.09'!E90)</f>
        <v>80.164915999999991</v>
      </c>
      <c r="F50" s="10">
        <f>(MBHWT*'MISER DATA 10.8.09'!F42)+(SFWT*'MISER DATA 10.8.09'!F90)</f>
        <v>0</v>
      </c>
      <c r="G50" s="9">
        <f>(MBHWT*'MISER DATA 10.8.09'!G42)+(SFWT*'MISER DATA 10.8.09'!G90)</f>
        <v>8.5430800000000015E-3</v>
      </c>
      <c r="H50" s="9">
        <f>(MBHWT*'MISER DATA 10.8.09'!H42)+(SFWT*'MISER DATA 10.8.09'!H90)</f>
        <v>79.818820000000002</v>
      </c>
      <c r="I50" s="9">
        <f>(MBHWT*'MISER DATA 10.8.09'!I42)+(SFWT*'MISER DATA 10.8.09'!I90)</f>
        <v>-1.6401935999999999</v>
      </c>
      <c r="J50" s="43"/>
      <c r="K50" s="103" t="s">
        <v>85</v>
      </c>
      <c r="L50" s="104">
        <v>28</v>
      </c>
      <c r="M50" s="105" t="s">
        <v>69</v>
      </c>
      <c r="N50" s="103">
        <v>5.9581599999999997E-3</v>
      </c>
      <c r="O50" s="103">
        <v>56.165292000000001</v>
      </c>
      <c r="P50" s="103">
        <v>0</v>
      </c>
      <c r="Q50" s="103">
        <v>5.9852799999999999E-3</v>
      </c>
      <c r="R50" s="103">
        <v>55.922795999999991</v>
      </c>
      <c r="S50" s="103">
        <v>-1.1491552</v>
      </c>
    </row>
    <row r="51" spans="1:19">
      <c r="A51" s="7" t="s">
        <v>63</v>
      </c>
      <c r="B51" s="8">
        <v>50</v>
      </c>
      <c r="C51" s="3" t="s">
        <v>69</v>
      </c>
      <c r="D51" s="10">
        <f>(MBHWT*'MISER DATA 10.8.09'!D43)+(SFWT*'MISER DATA 10.8.09'!D91)</f>
        <v>1.044724E-2</v>
      </c>
      <c r="E51" s="10">
        <f>(MBHWT*'MISER DATA 10.8.09'!E43)+(SFWT*'MISER DATA 10.8.09'!E91)</f>
        <v>100.234032</v>
      </c>
      <c r="F51" s="10">
        <f>(MBHWT*'MISER DATA 10.8.09'!F43)+(SFWT*'MISER DATA 10.8.09'!F91)</f>
        <v>0</v>
      </c>
      <c r="G51" s="9">
        <f>(MBHWT*'MISER DATA 10.8.09'!G43)+(SFWT*'MISER DATA 10.8.09'!G91)</f>
        <v>1.7923280000000003E-2</v>
      </c>
      <c r="H51" s="9">
        <f>(MBHWT*'MISER DATA 10.8.09'!H43)+(SFWT*'MISER DATA 10.8.09'!H91)</f>
        <v>107.85104</v>
      </c>
      <c r="I51" s="9">
        <f>(MBHWT*'MISER DATA 10.8.09'!I43)+(SFWT*'MISER DATA 10.8.09'!I91)</f>
        <v>-2.1057712</v>
      </c>
      <c r="J51" s="43"/>
      <c r="K51" s="103" t="s">
        <v>85</v>
      </c>
      <c r="L51" s="104">
        <v>30</v>
      </c>
      <c r="M51" s="105" t="s">
        <v>69</v>
      </c>
      <c r="N51" s="103">
        <v>6.3804400000000002E-3</v>
      </c>
      <c r="O51" s="103">
        <v>60.148631999999999</v>
      </c>
      <c r="P51" s="103">
        <v>0</v>
      </c>
      <c r="Q51" s="103">
        <v>6.4095999999999997E-3</v>
      </c>
      <c r="R51" s="103">
        <v>59.888868000000002</v>
      </c>
      <c r="S51" s="103">
        <v>-1.2306548000000002</v>
      </c>
    </row>
    <row r="52" spans="1:19">
      <c r="A52" s="7" t="s">
        <v>85</v>
      </c>
      <c r="B52" s="8">
        <v>50</v>
      </c>
      <c r="C52" s="3" t="s">
        <v>69</v>
      </c>
      <c r="D52" s="10">
        <f>(MBHWT*'MISER DATA 10.8.09'!D44)+(SFWT*'MISER DATA 10.8.09'!D92)</f>
        <v>1.0638399999999999E-2</v>
      </c>
      <c r="E52" s="10">
        <f>(MBHWT*'MISER DATA 10.8.09'!E44)+(SFWT*'MISER DATA 10.8.09'!E92)</f>
        <v>100.28086399999999</v>
      </c>
      <c r="F52" s="10">
        <f>(MBHWT*'MISER DATA 10.8.09'!F44)+(SFWT*'MISER DATA 10.8.09'!F92)</f>
        <v>0</v>
      </c>
      <c r="G52" s="9">
        <f>(MBHWT*'MISER DATA 10.8.09'!G44)+(SFWT*'MISER DATA 10.8.09'!G92)</f>
        <v>1.0686640000000001E-2</v>
      </c>
      <c r="H52" s="9">
        <f>(MBHWT*'MISER DATA 10.8.09'!H44)+(SFWT*'MISER DATA 10.8.09'!H92)</f>
        <v>99.847880000000004</v>
      </c>
      <c r="I52" s="9">
        <f>(MBHWT*'MISER DATA 10.8.09'!I44)+(SFWT*'MISER DATA 10.8.09'!I92)</f>
        <v>-2.0517715999999999</v>
      </c>
      <c r="J52" s="43"/>
      <c r="K52" s="103" t="s">
        <v>85</v>
      </c>
      <c r="L52" s="104">
        <v>32</v>
      </c>
      <c r="M52" s="105" t="s">
        <v>69</v>
      </c>
      <c r="N52" s="103">
        <v>6.8037200000000001E-3</v>
      </c>
      <c r="O52" s="103">
        <v>64.131975999999995</v>
      </c>
      <c r="P52" s="103">
        <v>0</v>
      </c>
      <c r="Q52" s="103">
        <v>6.8338799999999996E-3</v>
      </c>
      <c r="R52" s="103">
        <v>63.855040000000002</v>
      </c>
      <c r="S52" s="103">
        <v>-1.3121548000000001</v>
      </c>
    </row>
    <row r="53" spans="1:19">
      <c r="A53" s="7" t="s">
        <v>63</v>
      </c>
      <c r="B53" s="8">
        <v>55</v>
      </c>
      <c r="C53" s="3" t="s">
        <v>69</v>
      </c>
      <c r="D53" s="10">
        <f>(MBHWT*'MISER DATA 10.8.09'!D45)+(SFWT*'MISER DATA 10.8.09'!D93)</f>
        <v>1.1491679999999999E-2</v>
      </c>
      <c r="E53" s="10">
        <f>(MBHWT*'MISER DATA 10.8.09'!E45)+(SFWT*'MISER DATA 10.8.09'!E93)</f>
        <v>110.25407999999999</v>
      </c>
      <c r="F53" s="10">
        <f>(MBHWT*'MISER DATA 10.8.09'!F45)+(SFWT*'MISER DATA 10.8.09'!F93)</f>
        <v>0</v>
      </c>
      <c r="G53" s="9">
        <f>(MBHWT*'MISER DATA 10.8.09'!G45)+(SFWT*'MISER DATA 10.8.09'!G93)</f>
        <v>1.9714800000000001E-2</v>
      </c>
      <c r="H53" s="9">
        <f>(MBHWT*'MISER DATA 10.8.09'!H45)+(SFWT*'MISER DATA 10.8.09'!H93)</f>
        <v>118.63231999999999</v>
      </c>
      <c r="I53" s="9">
        <f>(MBHWT*'MISER DATA 10.8.09'!I45)+(SFWT*'MISER DATA 10.8.09'!I93)</f>
        <v>-2.3162771999999996</v>
      </c>
      <c r="J53" s="43"/>
      <c r="K53" s="103" t="s">
        <v>85</v>
      </c>
      <c r="L53" s="104">
        <v>36</v>
      </c>
      <c r="M53" s="105" t="s">
        <v>69</v>
      </c>
      <c r="N53" s="103">
        <v>7.6593199999999998E-3</v>
      </c>
      <c r="O53" s="103">
        <v>72.198239999999998</v>
      </c>
      <c r="P53" s="103">
        <v>0</v>
      </c>
      <c r="Q53" s="103">
        <v>7.6935199999999997E-3</v>
      </c>
      <c r="R53" s="103">
        <v>71.886483999999996</v>
      </c>
      <c r="S53" s="103">
        <v>-1.4771939999999999</v>
      </c>
    </row>
    <row r="54" spans="1:19">
      <c r="A54" s="7" t="s">
        <v>85</v>
      </c>
      <c r="B54" s="8">
        <v>55</v>
      </c>
      <c r="C54" s="3" t="s">
        <v>69</v>
      </c>
      <c r="D54" s="10">
        <f>(MBHWT*'MISER DATA 10.8.09'!D46)+(SFWT*'MISER DATA 10.8.09'!D94)</f>
        <v>1.1694599999999998E-2</v>
      </c>
      <c r="E54" s="10">
        <f>(MBHWT*'MISER DATA 10.8.09'!E46)+(SFWT*'MISER DATA 10.8.09'!E94)</f>
        <v>110.23932000000001</v>
      </c>
      <c r="F54" s="10">
        <f>(MBHWT*'MISER DATA 10.8.09'!F46)+(SFWT*'MISER DATA 10.8.09'!F94)</f>
        <v>0</v>
      </c>
      <c r="G54" s="9">
        <f>(MBHWT*'MISER DATA 10.8.09'!G46)+(SFWT*'MISER DATA 10.8.09'!G94)</f>
        <v>1.174788E-2</v>
      </c>
      <c r="H54" s="9">
        <f>(MBHWT*'MISER DATA 10.8.09'!H46)+(SFWT*'MISER DATA 10.8.09'!H94)</f>
        <v>109.76332000000001</v>
      </c>
      <c r="I54" s="9">
        <f>(MBHWT*'MISER DATA 10.8.09'!I46)+(SFWT*'MISER DATA 10.8.09'!I94)</f>
        <v>-2.2555259999999997</v>
      </c>
      <c r="J54" s="43"/>
      <c r="K54" s="103" t="s">
        <v>85</v>
      </c>
      <c r="L54" s="104">
        <v>40</v>
      </c>
      <c r="M54" s="105" t="s">
        <v>69</v>
      </c>
      <c r="N54" s="103">
        <v>8.5039199999999999E-3</v>
      </c>
      <c r="O54" s="103">
        <v>80.164915999999991</v>
      </c>
      <c r="P54" s="103">
        <v>0</v>
      </c>
      <c r="Q54" s="103">
        <v>8.5430800000000015E-3</v>
      </c>
      <c r="R54" s="103">
        <v>79.818820000000002</v>
      </c>
      <c r="S54" s="103">
        <v>-1.6401935999999999</v>
      </c>
    </row>
    <row r="55" spans="1:19">
      <c r="A55" s="7" t="s">
        <v>63</v>
      </c>
      <c r="B55" s="8">
        <v>65</v>
      </c>
      <c r="C55" s="3" t="s">
        <v>69</v>
      </c>
      <c r="D55" s="10">
        <f>(MBHWT*'MISER DATA 10.8.09'!D47)+(SFWT*'MISER DATA 10.8.09'!D95)</f>
        <v>1.35814E-2</v>
      </c>
      <c r="E55" s="10">
        <f>(MBHWT*'MISER DATA 10.8.09'!E47)+(SFWT*'MISER DATA 10.8.09'!E95)</f>
        <v>130.304</v>
      </c>
      <c r="F55" s="10">
        <f>(MBHWT*'MISER DATA 10.8.09'!F47)+(SFWT*'MISER DATA 10.8.09'!F95)</f>
        <v>0</v>
      </c>
      <c r="G55" s="9">
        <f>(MBHWT*'MISER DATA 10.8.09'!G47)+(SFWT*'MISER DATA 10.8.09'!G95)</f>
        <v>2.3299599999999997E-2</v>
      </c>
      <c r="H55" s="9">
        <f>(MBHWT*'MISER DATA 10.8.09'!H47)+(SFWT*'MISER DATA 10.8.09'!H95)</f>
        <v>140.20551999999998</v>
      </c>
      <c r="I55" s="9">
        <f>(MBHWT*'MISER DATA 10.8.09'!I47)+(SFWT*'MISER DATA 10.8.09'!I95)</f>
        <v>-2.7374895999999995</v>
      </c>
      <c r="J55" s="43"/>
      <c r="K55" s="103" t="s">
        <v>85</v>
      </c>
      <c r="L55" s="104">
        <v>50</v>
      </c>
      <c r="M55" s="105" t="s">
        <v>69</v>
      </c>
      <c r="N55" s="103">
        <v>1.0638399999999999E-2</v>
      </c>
      <c r="O55" s="103">
        <v>100.28086399999999</v>
      </c>
      <c r="P55" s="103">
        <v>0</v>
      </c>
      <c r="Q55" s="103">
        <v>1.0686640000000001E-2</v>
      </c>
      <c r="R55" s="103">
        <v>99.847880000000004</v>
      </c>
      <c r="S55" s="103">
        <v>-2.0517715999999999</v>
      </c>
    </row>
    <row r="56" spans="1:19">
      <c r="A56" s="7" t="s">
        <v>85</v>
      </c>
      <c r="B56" s="8">
        <v>65</v>
      </c>
      <c r="C56" s="3" t="s">
        <v>69</v>
      </c>
      <c r="D56" s="10">
        <f>(MBHWT*'MISER DATA 10.8.09'!D48)+(SFWT*'MISER DATA 10.8.09'!D96)</f>
        <v>1.3829080000000001E-2</v>
      </c>
      <c r="E56" s="10">
        <f>(MBHWT*'MISER DATA 10.8.09'!E48)+(SFWT*'MISER DATA 10.8.09'!E96)</f>
        <v>130.35560000000001</v>
      </c>
      <c r="F56" s="10">
        <f>(MBHWT*'MISER DATA 10.8.09'!F48)+(SFWT*'MISER DATA 10.8.09'!F96)</f>
        <v>0</v>
      </c>
      <c r="G56" s="9">
        <f>(MBHWT*'MISER DATA 10.8.09'!G48)+(SFWT*'MISER DATA 10.8.09'!G96)</f>
        <v>1.389144E-2</v>
      </c>
      <c r="H56" s="9">
        <f>(MBHWT*'MISER DATA 10.8.09'!H48)+(SFWT*'MISER DATA 10.8.09'!H96)</f>
        <v>129.79275999999999</v>
      </c>
      <c r="I56" s="9">
        <f>(MBHWT*'MISER DATA 10.8.09'!I48)+(SFWT*'MISER DATA 10.8.09'!I96)</f>
        <v>-2.6671035999999995</v>
      </c>
      <c r="J56" s="43"/>
      <c r="K56" s="103" t="s">
        <v>85</v>
      </c>
      <c r="L56" s="104">
        <v>55</v>
      </c>
      <c r="M56" s="105" t="s">
        <v>69</v>
      </c>
      <c r="N56" s="103">
        <v>1.1694599999999998E-2</v>
      </c>
      <c r="O56" s="103">
        <v>110.23932000000001</v>
      </c>
      <c r="P56" s="103">
        <v>0</v>
      </c>
      <c r="Q56" s="103">
        <v>1.174788E-2</v>
      </c>
      <c r="R56" s="103">
        <v>109.76332000000001</v>
      </c>
      <c r="S56" s="103">
        <v>-2.2555259999999997</v>
      </c>
    </row>
    <row r="57" spans="1:19">
      <c r="A57" s="7" t="s">
        <v>63</v>
      </c>
      <c r="B57" s="7">
        <v>70</v>
      </c>
      <c r="C57" s="3" t="s">
        <v>69</v>
      </c>
      <c r="D57" s="10">
        <f>(MBHWT*'MISER DATA 10.8.09'!D49)+(SFWT*'MISER DATA 10.8.09'!D97)</f>
        <v>1.46258E-2</v>
      </c>
      <c r="E57" s="10">
        <f>(MBHWT*'MISER DATA 10.8.09'!E49)+(SFWT*'MISER DATA 10.8.09'!E97)</f>
        <v>140.32419999999999</v>
      </c>
      <c r="F57" s="10">
        <f>(MBHWT*'MISER DATA 10.8.09'!F49)+(SFWT*'MISER DATA 10.8.09'!F97)</f>
        <v>0</v>
      </c>
      <c r="G57" s="9">
        <f>(MBHWT*'MISER DATA 10.8.09'!G49)+(SFWT*'MISER DATA 10.8.09'!G97)</f>
        <v>2.5091119999999998E-2</v>
      </c>
      <c r="H57" s="9">
        <f>(MBHWT*'MISER DATA 10.8.09'!H49)+(SFWT*'MISER DATA 10.8.09'!H97)</f>
        <v>150.98679999999999</v>
      </c>
      <c r="I57" s="9">
        <f>(MBHWT*'MISER DATA 10.8.09'!I49)+(SFWT*'MISER DATA 10.8.09'!I97)</f>
        <v>-2.9479956</v>
      </c>
      <c r="J57" s="43"/>
      <c r="K57" s="103" t="s">
        <v>85</v>
      </c>
      <c r="L57" s="104">
        <v>65</v>
      </c>
      <c r="M57" s="105" t="s">
        <v>69</v>
      </c>
      <c r="N57" s="103">
        <v>1.3829080000000001E-2</v>
      </c>
      <c r="O57" s="103">
        <v>130.35560000000001</v>
      </c>
      <c r="P57" s="103">
        <v>0</v>
      </c>
      <c r="Q57" s="103">
        <v>1.389144E-2</v>
      </c>
      <c r="R57" s="103">
        <v>129.79275999999999</v>
      </c>
      <c r="S57" s="103">
        <v>-2.6671035999999995</v>
      </c>
    </row>
    <row r="58" spans="1:19">
      <c r="A58" s="7" t="s">
        <v>85</v>
      </c>
      <c r="B58" s="7">
        <v>70</v>
      </c>
      <c r="C58" s="3" t="s">
        <v>69</v>
      </c>
      <c r="D58" s="10">
        <f>(MBHWT*'MISER DATA 10.8.09'!D50)+(SFWT*'MISER DATA 10.8.09'!D98)</f>
        <v>1.4885319999999999E-2</v>
      </c>
      <c r="E58" s="10">
        <f>(MBHWT*'MISER DATA 10.8.09'!E50)+(SFWT*'MISER DATA 10.8.09'!E98)</f>
        <v>140.31348</v>
      </c>
      <c r="F58" s="10">
        <f>(MBHWT*'MISER DATA 10.8.09'!F50)+(SFWT*'MISER DATA 10.8.09'!F98)</f>
        <v>0</v>
      </c>
      <c r="G58" s="9">
        <f>(MBHWT*'MISER DATA 10.8.09'!G50)+(SFWT*'MISER DATA 10.8.09'!G98)</f>
        <v>1.4952679999999999E-2</v>
      </c>
      <c r="H58" s="9">
        <f>(MBHWT*'MISER DATA 10.8.09'!H50)+(SFWT*'MISER DATA 10.8.09'!H98)</f>
        <v>139.70767999999998</v>
      </c>
      <c r="I58" s="9">
        <f>(MBHWT*'MISER DATA 10.8.09'!I50)+(SFWT*'MISER DATA 10.8.09'!I98)</f>
        <v>-2.8708583999999995</v>
      </c>
      <c r="J58" s="43"/>
      <c r="K58" s="103" t="s">
        <v>85</v>
      </c>
      <c r="L58" s="103">
        <v>70</v>
      </c>
      <c r="M58" s="105" t="s">
        <v>69</v>
      </c>
      <c r="N58" s="103">
        <v>1.4885319999999999E-2</v>
      </c>
      <c r="O58" s="103">
        <v>140.31348</v>
      </c>
      <c r="P58" s="103">
        <v>0</v>
      </c>
      <c r="Q58" s="103">
        <v>1.4952679999999999E-2</v>
      </c>
      <c r="R58" s="103">
        <v>139.70767999999998</v>
      </c>
      <c r="S58" s="103">
        <v>-2.8708583999999995</v>
      </c>
    </row>
    <row r="59" spans="1:19">
      <c r="J59" s="16"/>
    </row>
    <row r="61" spans="1:19" ht="13.5" thickBot="1"/>
    <row r="62" spans="1:19" ht="13.5" thickBot="1">
      <c r="D62" s="204" t="s">
        <v>86</v>
      </c>
      <c r="E62" s="205"/>
      <c r="F62" s="205"/>
      <c r="G62" s="205"/>
      <c r="H62" s="205"/>
      <c r="I62" s="206"/>
      <c r="J62" s="213" t="s">
        <v>92</v>
      </c>
      <c r="K62" s="214"/>
    </row>
    <row r="63" spans="1:19" ht="13.5" thickBot="1">
      <c r="D63" s="198" t="s">
        <v>67</v>
      </c>
      <c r="E63" s="199"/>
      <c r="F63" s="200"/>
      <c r="G63" s="201" t="s">
        <v>68</v>
      </c>
      <c r="H63" s="202"/>
      <c r="I63" s="203"/>
      <c r="J63" s="215"/>
      <c r="K63" s="216"/>
    </row>
    <row r="64" spans="1:19" ht="76.5">
      <c r="A64" s="32" t="s">
        <v>65</v>
      </c>
      <c r="B64" s="33" t="s">
        <v>64</v>
      </c>
      <c r="C64" s="34" t="s">
        <v>2</v>
      </c>
      <c r="D64" s="30" t="s">
        <v>7</v>
      </c>
      <c r="E64" s="11" t="s">
        <v>8</v>
      </c>
      <c r="F64" s="11" t="s">
        <v>9</v>
      </c>
      <c r="G64" s="29" t="s">
        <v>10</v>
      </c>
      <c r="H64" s="29" t="s">
        <v>66</v>
      </c>
      <c r="I64" s="31" t="s">
        <v>11</v>
      </c>
      <c r="J64" s="36" t="s">
        <v>89</v>
      </c>
      <c r="K64" s="37" t="s">
        <v>88</v>
      </c>
    </row>
    <row r="65" spans="1:11">
      <c r="A65" s="103" t="s">
        <v>63</v>
      </c>
      <c r="B65" s="104">
        <v>7</v>
      </c>
      <c r="C65" s="105" t="s">
        <v>69</v>
      </c>
      <c r="D65" s="102">
        <v>1.4627999999999998E-3</v>
      </c>
      <c r="E65" s="103">
        <v>14.032751999999999</v>
      </c>
      <c r="F65" s="103">
        <v>0</v>
      </c>
      <c r="G65" s="103">
        <v>2.5087999999999994E-3</v>
      </c>
      <c r="H65" s="103">
        <v>15.099211999999998</v>
      </c>
      <c r="I65" s="103">
        <v>-0.29480864000000001</v>
      </c>
      <c r="J65" s="38">
        <f>('BLD WGT'!I65*kWIE)+('BLD WGT'!I89*kWNO)</f>
        <v>-0.29022209879999999</v>
      </c>
      <c r="K65" s="35">
        <f>J65*0.78*(100000/3413)</f>
        <v>-6.6326761518898332</v>
      </c>
    </row>
    <row r="66" spans="1:11">
      <c r="A66" s="103" t="s">
        <v>63</v>
      </c>
      <c r="B66" s="104">
        <v>9</v>
      </c>
      <c r="C66" s="105" t="s">
        <v>69</v>
      </c>
      <c r="D66" s="106">
        <v>1.88076E-3</v>
      </c>
      <c r="E66" s="103">
        <v>18.041024</v>
      </c>
      <c r="F66" s="103">
        <v>0</v>
      </c>
      <c r="G66" s="103">
        <v>3.2261999999999998E-3</v>
      </c>
      <c r="H66" s="103">
        <v>19.411823999999999</v>
      </c>
      <c r="I66" s="103">
        <v>-0.37901296000000001</v>
      </c>
      <c r="J66" s="38">
        <f>('BLD WGT'!I66*kWIE)+('BLD WGT'!I90*kWNO)</f>
        <v>-0.37277729600000004</v>
      </c>
      <c r="K66" s="35">
        <f t="shared" ref="K66:K88" si="0">J66*0.78*(100000/3413)</f>
        <v>-8.519375648403166</v>
      </c>
    </row>
    <row r="67" spans="1:11">
      <c r="A67" s="103" t="s">
        <v>63</v>
      </c>
      <c r="B67" s="104">
        <v>11</v>
      </c>
      <c r="C67" s="105" t="s">
        <v>69</v>
      </c>
      <c r="D67" s="107">
        <v>2.2977599999999998E-3</v>
      </c>
      <c r="E67" s="103">
        <v>22.049108</v>
      </c>
      <c r="F67" s="103">
        <v>0</v>
      </c>
      <c r="G67" s="103">
        <v>3.9426000000000001E-3</v>
      </c>
      <c r="H67" s="103">
        <v>23.724343999999999</v>
      </c>
      <c r="I67" s="103">
        <v>-0.46321536000000002</v>
      </c>
      <c r="J67" s="38">
        <f>('BLD WGT'!I67*kWIE)+('BLD WGT'!I91*kWNO)</f>
        <v>-0.45533118319999999</v>
      </c>
      <c r="K67" s="35">
        <f t="shared" si="0"/>
        <v>-10.406045206445944</v>
      </c>
    </row>
    <row r="68" spans="1:11">
      <c r="A68" s="103" t="s">
        <v>63</v>
      </c>
      <c r="B68" s="104">
        <v>13</v>
      </c>
      <c r="C68" s="105" t="s">
        <v>69</v>
      </c>
      <c r="D68" s="108">
        <v>2.71616E-3</v>
      </c>
      <c r="E68" s="103">
        <v>26.061651999999999</v>
      </c>
      <c r="F68" s="103">
        <v>0</v>
      </c>
      <c r="G68" s="103">
        <v>4.6599199999999997E-3</v>
      </c>
      <c r="H68" s="103">
        <v>28.042259999999999</v>
      </c>
      <c r="I68" s="103">
        <v>-0.54751892000000002</v>
      </c>
      <c r="J68" s="38">
        <f>('BLD WGT'!I68*kWIE)+('BLD WGT'!I92*kWNO)</f>
        <v>-0.53916780040000001</v>
      </c>
      <c r="K68" s="35">
        <f t="shared" si="0"/>
        <v>-12.322030012071492</v>
      </c>
    </row>
    <row r="69" spans="1:11">
      <c r="A69" s="103" t="s">
        <v>63</v>
      </c>
      <c r="B69" s="104">
        <v>14</v>
      </c>
      <c r="C69" s="105" t="s">
        <v>69</v>
      </c>
      <c r="D69" s="103">
        <v>2.9256399999999998E-3</v>
      </c>
      <c r="E69" s="103">
        <v>28.065691999999999</v>
      </c>
      <c r="F69" s="103">
        <v>0</v>
      </c>
      <c r="G69" s="103">
        <v>5.0185999999999998E-3</v>
      </c>
      <c r="H69" s="103">
        <v>30.198520000000002</v>
      </c>
      <c r="I69" s="103">
        <v>-0.58962011999999997</v>
      </c>
      <c r="J69" s="38">
        <f>('BLD WGT'!I69*kWIE)+('BLD WGT'!I93*kWNO)</f>
        <v>-0.58044474400000001</v>
      </c>
      <c r="K69" s="35">
        <f t="shared" si="0"/>
        <v>-13.265364791092882</v>
      </c>
    </row>
    <row r="70" spans="1:11">
      <c r="A70" s="103" t="s">
        <v>63</v>
      </c>
      <c r="B70" s="104">
        <v>15</v>
      </c>
      <c r="C70" s="105" t="s">
        <v>69</v>
      </c>
      <c r="D70" s="103">
        <v>3.1341199999999998E-3</v>
      </c>
      <c r="E70" s="103">
        <v>30.069731999999998</v>
      </c>
      <c r="F70" s="103">
        <v>0</v>
      </c>
      <c r="G70" s="103">
        <v>5.3772799999999999E-3</v>
      </c>
      <c r="H70" s="103">
        <v>32.354779999999998</v>
      </c>
      <c r="I70" s="103">
        <v>-0.63172132000000003</v>
      </c>
      <c r="J70" s="38">
        <f>('BLD WGT'!I70*kWIE)+('BLD WGT'!I94*kWNO)</f>
        <v>-0.62172227319999995</v>
      </c>
      <c r="K70" s="35">
        <f t="shared" si="0"/>
        <v>-14.208712953296221</v>
      </c>
    </row>
    <row r="71" spans="1:11">
      <c r="A71" s="103" t="s">
        <v>63</v>
      </c>
      <c r="B71" s="104">
        <v>16</v>
      </c>
      <c r="C71" s="105" t="s">
        <v>69</v>
      </c>
      <c r="D71" s="103">
        <v>3.34264E-3</v>
      </c>
      <c r="E71" s="103">
        <v>32.073776000000002</v>
      </c>
      <c r="F71" s="103">
        <v>0</v>
      </c>
      <c r="G71" s="103">
        <v>5.7350000000000005E-3</v>
      </c>
      <c r="H71" s="103">
        <v>34.511035999999997</v>
      </c>
      <c r="I71" s="103">
        <v>-0.67382155999999993</v>
      </c>
      <c r="J71" s="38">
        <f>('BLD WGT'!I71*kWIE)+('BLD WGT'!I95*kWNO)</f>
        <v>-0.66299881799999993</v>
      </c>
      <c r="K71" s="35">
        <f t="shared" si="0"/>
        <v>-15.152038618224434</v>
      </c>
    </row>
    <row r="72" spans="1:11">
      <c r="A72" s="103" t="s">
        <v>63</v>
      </c>
      <c r="B72" s="104">
        <v>18</v>
      </c>
      <c r="C72" s="105" t="s">
        <v>69</v>
      </c>
      <c r="D72" s="103">
        <v>3.7605999999999998E-3</v>
      </c>
      <c r="E72" s="103">
        <v>36.082048</v>
      </c>
      <c r="F72" s="103">
        <v>0</v>
      </c>
      <c r="G72" s="103">
        <v>6.4513999999999995E-3</v>
      </c>
      <c r="H72" s="103">
        <v>38.823651999999996</v>
      </c>
      <c r="I72" s="103">
        <v>-0.75802592000000002</v>
      </c>
      <c r="J72" s="38">
        <f>('BLD WGT'!I72*kWIE)+('BLD WGT'!I96*kWNO)</f>
        <v>-0.74555403079999993</v>
      </c>
      <c r="K72" s="35">
        <f t="shared" si="0"/>
        <v>-17.038738471256959</v>
      </c>
    </row>
    <row r="73" spans="1:11">
      <c r="A73" s="103" t="s">
        <v>63</v>
      </c>
      <c r="B73" s="104">
        <v>19</v>
      </c>
      <c r="C73" s="105" t="s">
        <v>69</v>
      </c>
      <c r="D73" s="103">
        <v>3.9700400000000002E-3</v>
      </c>
      <c r="E73" s="103">
        <v>38.086088000000004</v>
      </c>
      <c r="F73" s="103">
        <v>0</v>
      </c>
      <c r="G73" s="103">
        <v>6.8101199999999994E-3</v>
      </c>
      <c r="H73" s="103">
        <v>40.979907999999995</v>
      </c>
      <c r="I73" s="103">
        <v>-0.80012707999999988</v>
      </c>
      <c r="J73" s="38">
        <f>('BLD WGT'!I73*kWIE)+('BLD WGT'!I97*kWNO)</f>
        <v>-0.78683093439999985</v>
      </c>
      <c r="K73" s="35">
        <f t="shared" si="0"/>
        <v>-17.982072336126571</v>
      </c>
    </row>
    <row r="74" spans="1:11">
      <c r="A74" s="103" t="s">
        <v>63</v>
      </c>
      <c r="B74" s="104">
        <v>20</v>
      </c>
      <c r="C74" s="105" t="s">
        <v>69</v>
      </c>
      <c r="D74" s="103">
        <v>4.1789999999999996E-3</v>
      </c>
      <c r="E74" s="103">
        <v>40.0944</v>
      </c>
      <c r="F74" s="103">
        <v>0</v>
      </c>
      <c r="G74" s="103">
        <v>7.1696800000000003E-3</v>
      </c>
      <c r="H74" s="103">
        <v>43.141472</v>
      </c>
      <c r="I74" s="103">
        <v>-0.84232863999999996</v>
      </c>
      <c r="J74" s="38">
        <f>('BLD WGT'!I74*kWIE)+('BLD WGT'!I98*kWNO)</f>
        <v>-0.82939034479999996</v>
      </c>
      <c r="K74" s="35">
        <f t="shared" si="0"/>
        <v>-18.954716347612074</v>
      </c>
    </row>
    <row r="75" spans="1:11">
      <c r="A75" s="103" t="s">
        <v>63</v>
      </c>
      <c r="B75" s="104">
        <v>23</v>
      </c>
      <c r="C75" s="105" t="s">
        <v>69</v>
      </c>
      <c r="D75" s="103">
        <v>4.8054400000000002E-3</v>
      </c>
      <c r="E75" s="103">
        <v>46.106716000000006</v>
      </c>
      <c r="F75" s="103">
        <v>0</v>
      </c>
      <c r="G75" s="103">
        <v>8.2448E-3</v>
      </c>
      <c r="H75" s="103">
        <v>49.610343999999998</v>
      </c>
      <c r="I75" s="103">
        <v>-0.96863303999999995</v>
      </c>
      <c r="J75" s="38">
        <f>('BLD WGT'!I75*kWIE)+('BLD WGT'!I99*kWNO)</f>
        <v>-0.95322214639999991</v>
      </c>
      <c r="K75" s="35">
        <f t="shared" si="0"/>
        <v>-21.784742871139759</v>
      </c>
    </row>
    <row r="76" spans="1:11">
      <c r="A76" s="103" t="s">
        <v>63</v>
      </c>
      <c r="B76" s="104">
        <v>24</v>
      </c>
      <c r="C76" s="105" t="s">
        <v>69</v>
      </c>
      <c r="D76" s="103">
        <v>5.01492E-3</v>
      </c>
      <c r="E76" s="103">
        <v>48.110755999999995</v>
      </c>
      <c r="F76" s="103">
        <v>0</v>
      </c>
      <c r="G76" s="103">
        <v>8.6025199999999989E-3</v>
      </c>
      <c r="H76" s="103">
        <v>51.766508000000002</v>
      </c>
      <c r="I76" s="103">
        <v>-1.0107371999999999</v>
      </c>
      <c r="J76" s="38">
        <f>('BLD WGT'!I76*kWIE)+('BLD WGT'!I100*kWNO)</f>
        <v>-0.99450085440000002</v>
      </c>
      <c r="K76" s="35">
        <f t="shared" si="0"/>
        <v>-22.72811797339584</v>
      </c>
    </row>
    <row r="77" spans="1:11">
      <c r="A77" s="103" t="s">
        <v>63</v>
      </c>
      <c r="B77" s="104">
        <v>25</v>
      </c>
      <c r="C77" s="105" t="s">
        <v>69</v>
      </c>
      <c r="D77" s="103">
        <v>5.2234000000000004E-3</v>
      </c>
      <c r="E77" s="103">
        <v>50.114800000000002</v>
      </c>
      <c r="F77" s="103">
        <v>0</v>
      </c>
      <c r="G77" s="103">
        <v>8.9612000000000008E-3</v>
      </c>
      <c r="H77" s="103">
        <v>53.92286</v>
      </c>
      <c r="I77" s="103">
        <v>-1.0528308</v>
      </c>
      <c r="J77" s="38">
        <f>('BLD WGT'!I77*kWIE)+('BLD WGT'!I101*kWNO)</f>
        <v>-1.0357752</v>
      </c>
      <c r="K77" s="35">
        <f t="shared" si="0"/>
        <v>-23.671393378259598</v>
      </c>
    </row>
    <row r="78" spans="1:11">
      <c r="A78" s="103" t="s">
        <v>63</v>
      </c>
      <c r="B78" s="104">
        <v>26</v>
      </c>
      <c r="C78" s="105" t="s">
        <v>69</v>
      </c>
      <c r="D78" s="103">
        <v>5.4319199999999998E-3</v>
      </c>
      <c r="E78" s="103">
        <v>52.118935999999998</v>
      </c>
      <c r="F78" s="103">
        <v>0</v>
      </c>
      <c r="G78" s="103">
        <v>9.3198799999999991E-3</v>
      </c>
      <c r="H78" s="103">
        <v>56.079024000000004</v>
      </c>
      <c r="I78" s="103">
        <v>-1.0949340000000001</v>
      </c>
      <c r="J78" s="38">
        <f>('BLD WGT'!I78*kWIE)+('BLD WGT'!I102*kWNO)</f>
        <v>-1.0770500200000002</v>
      </c>
      <c r="K78" s="35">
        <f t="shared" si="0"/>
        <v>-24.614679624963379</v>
      </c>
    </row>
    <row r="79" spans="1:11">
      <c r="A79" s="103" t="s">
        <v>63</v>
      </c>
      <c r="B79" s="104">
        <v>27</v>
      </c>
      <c r="C79" s="105" t="s">
        <v>69</v>
      </c>
      <c r="D79" s="103">
        <v>5.6417999999999998E-3</v>
      </c>
      <c r="E79" s="103">
        <v>54.127339999999997</v>
      </c>
      <c r="F79" s="103">
        <v>0</v>
      </c>
      <c r="G79" s="103">
        <v>9.6785200000000012E-3</v>
      </c>
      <c r="H79" s="103">
        <v>58.240780000000001</v>
      </c>
      <c r="I79" s="103">
        <v>-1.1371372</v>
      </c>
      <c r="J79" s="38">
        <f>('BLD WGT'!I79*kWIE)+('BLD WGT'!I103*kWNO)</f>
        <v>-1.1196077519999998</v>
      </c>
      <c r="K79" s="35">
        <f t="shared" si="0"/>
        <v>-25.58728527864049</v>
      </c>
    </row>
    <row r="80" spans="1:11">
      <c r="A80" s="103" t="s">
        <v>63</v>
      </c>
      <c r="B80" s="104">
        <v>28</v>
      </c>
      <c r="C80" s="105" t="s">
        <v>69</v>
      </c>
      <c r="D80" s="103">
        <v>5.85032E-3</v>
      </c>
      <c r="E80" s="103">
        <v>56.131383999999997</v>
      </c>
      <c r="F80" s="103">
        <v>0</v>
      </c>
      <c r="G80" s="103">
        <v>1.00372E-2</v>
      </c>
      <c r="H80" s="103">
        <v>60.396940000000001</v>
      </c>
      <c r="I80" s="103">
        <v>-1.1792404000000001</v>
      </c>
      <c r="J80" s="38">
        <f>('BLD WGT'!I80*kWIE)+('BLD WGT'!I104*kWNO)</f>
        <v>-1.160888428</v>
      </c>
      <c r="K80" s="35">
        <f t="shared" si="0"/>
        <v>-26.530705357163789</v>
      </c>
    </row>
    <row r="81" spans="1:11">
      <c r="A81" s="103" t="s">
        <v>63</v>
      </c>
      <c r="B81" s="104">
        <v>30</v>
      </c>
      <c r="C81" s="105" t="s">
        <v>69</v>
      </c>
      <c r="D81" s="103">
        <v>6.2682799999999993E-3</v>
      </c>
      <c r="E81" s="103">
        <v>60.139564</v>
      </c>
      <c r="F81" s="103">
        <v>0</v>
      </c>
      <c r="G81" s="103">
        <v>1.0753599999999999E-2</v>
      </c>
      <c r="H81" s="103">
        <v>64.709459999999993</v>
      </c>
      <c r="I81" s="103">
        <v>-1.2634368</v>
      </c>
      <c r="J81" s="38">
        <f>('BLD WGT'!I81*kWIE)+('BLD WGT'!I105*kWNO)</f>
        <v>-1.2434397800000001</v>
      </c>
      <c r="K81" s="35">
        <f t="shared" si="0"/>
        <v>-28.417316976267216</v>
      </c>
    </row>
    <row r="82" spans="1:11">
      <c r="A82" s="103" t="s">
        <v>63</v>
      </c>
      <c r="B82" s="104">
        <v>32</v>
      </c>
      <c r="C82" s="105" t="s">
        <v>69</v>
      </c>
      <c r="D82" s="103">
        <v>6.6862399999999995E-3</v>
      </c>
      <c r="E82" s="103">
        <v>64.147744000000003</v>
      </c>
      <c r="F82" s="103">
        <v>0</v>
      </c>
      <c r="G82" s="103">
        <v>1.1470000000000001E-2</v>
      </c>
      <c r="H82" s="103">
        <v>69.022071999999994</v>
      </c>
      <c r="I82" s="103">
        <v>-1.3476432</v>
      </c>
      <c r="J82" s="38">
        <f>('BLD WGT'!I82*kWIE)+('BLD WGT'!I106*kWNO)</f>
        <v>-1.325995276</v>
      </c>
      <c r="K82" s="35">
        <f t="shared" si="0"/>
        <v>-30.30402330149429</v>
      </c>
    </row>
    <row r="83" spans="1:11">
      <c r="A83" s="103" t="s">
        <v>63</v>
      </c>
      <c r="B83" s="104">
        <v>36</v>
      </c>
      <c r="C83" s="105" t="s">
        <v>69</v>
      </c>
      <c r="D83" s="103">
        <v>7.5215999999999998E-3</v>
      </c>
      <c r="E83" s="103">
        <v>72.168367999999987</v>
      </c>
      <c r="F83" s="103">
        <v>0</v>
      </c>
      <c r="G83" s="103">
        <v>1.290468E-2</v>
      </c>
      <c r="H83" s="103">
        <v>77.652507999999997</v>
      </c>
      <c r="I83" s="103">
        <v>-1.5161560000000001</v>
      </c>
      <c r="J83" s="38">
        <f>('BLD WGT'!I83*kWIE)+('BLD WGT'!I107*kWNO)</f>
        <v>-1.49238918</v>
      </c>
      <c r="K83" s="35">
        <f t="shared" si="0"/>
        <v>-34.106755358921774</v>
      </c>
    </row>
    <row r="84" spans="1:11">
      <c r="A84" s="103" t="s">
        <v>63</v>
      </c>
      <c r="B84" s="104">
        <v>40</v>
      </c>
      <c r="C84" s="105" t="s">
        <v>69</v>
      </c>
      <c r="D84" s="103">
        <v>8.3575199999999985E-3</v>
      </c>
      <c r="E84" s="103">
        <v>80.184628000000004</v>
      </c>
      <c r="F84" s="103">
        <v>0</v>
      </c>
      <c r="G84" s="103">
        <v>1.4337519999999999E-2</v>
      </c>
      <c r="H84" s="103">
        <v>86.277552</v>
      </c>
      <c r="I84" s="103">
        <v>-1.6845587999999998</v>
      </c>
      <c r="J84" s="38">
        <f>('BLD WGT'!I84*kWIE)+('BLD WGT'!I108*kWNO)</f>
        <v>-1.657496028</v>
      </c>
      <c r="K84" s="35">
        <f t="shared" si="0"/>
        <v>-37.880073303252267</v>
      </c>
    </row>
    <row r="85" spans="1:11">
      <c r="A85" s="103" t="s">
        <v>63</v>
      </c>
      <c r="B85" s="104">
        <v>50</v>
      </c>
      <c r="C85" s="105" t="s">
        <v>69</v>
      </c>
      <c r="D85" s="103">
        <v>1.044724E-2</v>
      </c>
      <c r="E85" s="103">
        <v>100.234032</v>
      </c>
      <c r="F85" s="103">
        <v>0</v>
      </c>
      <c r="G85" s="103">
        <v>1.7923280000000003E-2</v>
      </c>
      <c r="H85" s="103">
        <v>107.85104</v>
      </c>
      <c r="I85" s="103">
        <v>-2.1057712</v>
      </c>
      <c r="J85" s="38">
        <f>('BLD WGT'!I85*kWIE)+('BLD WGT'!I109*kWNO)</f>
        <v>-2.0728314439999997</v>
      </c>
      <c r="K85" s="35">
        <f t="shared" si="0"/>
        <v>-47.372063472604744</v>
      </c>
    </row>
    <row r="86" spans="1:11">
      <c r="A86" s="103" t="s">
        <v>63</v>
      </c>
      <c r="B86" s="104">
        <v>55</v>
      </c>
      <c r="C86" s="105" t="s">
        <v>69</v>
      </c>
      <c r="D86" s="103">
        <v>1.1491679999999999E-2</v>
      </c>
      <c r="E86" s="103">
        <v>110.25407999999999</v>
      </c>
      <c r="F86" s="103">
        <v>0</v>
      </c>
      <c r="G86" s="103">
        <v>1.9714800000000001E-2</v>
      </c>
      <c r="H86" s="103">
        <v>118.63231999999999</v>
      </c>
      <c r="I86" s="103">
        <v>-2.3162771999999996</v>
      </c>
      <c r="J86" s="38">
        <f>('BLD WGT'!I86*kWIE)+('BLD WGT'!I110*kWNO)</f>
        <v>-2.2792189679999995</v>
      </c>
      <c r="K86" s="35">
        <f t="shared" si="0"/>
        <v>-52.088801495458533</v>
      </c>
    </row>
    <row r="87" spans="1:11">
      <c r="A87" s="103" t="s">
        <v>63</v>
      </c>
      <c r="B87" s="104">
        <v>65</v>
      </c>
      <c r="C87" s="105" t="s">
        <v>69</v>
      </c>
      <c r="D87" s="103">
        <v>1.35814E-2</v>
      </c>
      <c r="E87" s="103">
        <v>130.304</v>
      </c>
      <c r="F87" s="103">
        <v>0</v>
      </c>
      <c r="G87" s="103">
        <v>2.3299599999999997E-2</v>
      </c>
      <c r="H87" s="103">
        <v>140.20551999999998</v>
      </c>
      <c r="I87" s="103">
        <v>-2.7374895999999995</v>
      </c>
      <c r="J87" s="38">
        <f>('BLD WGT'!I87*kWIE)+('BLD WGT'!I111*kWNO)</f>
        <v>-2.6945541399999993</v>
      </c>
      <c r="K87" s="35">
        <f t="shared" si="0"/>
        <v>-61.580786088485198</v>
      </c>
    </row>
    <row r="88" spans="1:11" ht="13.5" thickBot="1">
      <c r="A88" s="103" t="s">
        <v>63</v>
      </c>
      <c r="B88" s="103">
        <v>70</v>
      </c>
      <c r="C88" s="105" t="s">
        <v>69</v>
      </c>
      <c r="D88" s="103">
        <v>1.46258E-2</v>
      </c>
      <c r="E88" s="103">
        <v>140.32419999999999</v>
      </c>
      <c r="F88" s="103">
        <v>0</v>
      </c>
      <c r="G88" s="103">
        <v>2.5091119999999998E-2</v>
      </c>
      <c r="H88" s="103">
        <v>150.98679999999999</v>
      </c>
      <c r="I88" s="103">
        <v>-2.9479956</v>
      </c>
      <c r="J88" s="39">
        <f>('BLD WGT'!I88*kWIE)+('BLD WGT'!I112*kWNO)</f>
        <v>-2.9009419079999996</v>
      </c>
      <c r="K88" s="40">
        <f t="shared" si="0"/>
        <v>-66.297529687664806</v>
      </c>
    </row>
    <row r="89" spans="1:11">
      <c r="A89" s="103" t="s">
        <v>85</v>
      </c>
      <c r="B89" s="104">
        <v>7</v>
      </c>
      <c r="C89" s="105" t="s">
        <v>69</v>
      </c>
      <c r="D89" s="102">
        <v>1.48952E-3</v>
      </c>
      <c r="E89" s="103">
        <v>14.041276</v>
      </c>
      <c r="F89" s="103">
        <v>0</v>
      </c>
      <c r="G89" s="102">
        <v>1.4965599999999999E-3</v>
      </c>
      <c r="H89" s="103">
        <v>13.980699999999999</v>
      </c>
      <c r="I89" s="103">
        <v>-0.28728971999999997</v>
      </c>
    </row>
    <row r="90" spans="1:11">
      <c r="A90" s="103" t="s">
        <v>85</v>
      </c>
      <c r="B90" s="104">
        <v>9</v>
      </c>
      <c r="C90" s="105" t="s">
        <v>69</v>
      </c>
      <c r="D90" s="106">
        <v>1.9118399999999999E-3</v>
      </c>
      <c r="E90" s="103">
        <v>18.024615999999998</v>
      </c>
      <c r="F90" s="103">
        <v>0</v>
      </c>
      <c r="G90" s="106">
        <v>1.92088E-3</v>
      </c>
      <c r="H90" s="103">
        <v>17.946867999999998</v>
      </c>
      <c r="I90" s="103">
        <v>-0.36879056000000005</v>
      </c>
    </row>
    <row r="91" spans="1:11">
      <c r="A91" s="103" t="s">
        <v>85</v>
      </c>
      <c r="B91" s="104">
        <v>11</v>
      </c>
      <c r="C91" s="105" t="s">
        <v>69</v>
      </c>
      <c r="D91" s="107">
        <v>2.3350800000000002E-3</v>
      </c>
      <c r="E91" s="103">
        <v>22.008051999999999</v>
      </c>
      <c r="F91" s="103">
        <v>0</v>
      </c>
      <c r="G91" s="107">
        <v>2.3451599999999998E-3</v>
      </c>
      <c r="H91" s="103">
        <v>21.913035999999998</v>
      </c>
      <c r="I91" s="103">
        <v>-0.45029047999999999</v>
      </c>
    </row>
    <row r="92" spans="1:11">
      <c r="A92" s="103" t="s">
        <v>85</v>
      </c>
      <c r="B92" s="104">
        <v>13</v>
      </c>
      <c r="C92" s="105" t="s">
        <v>69</v>
      </c>
      <c r="D92" s="108">
        <v>2.7674399999999999E-3</v>
      </c>
      <c r="E92" s="103">
        <v>26.090976000000001</v>
      </c>
      <c r="F92" s="103">
        <v>0</v>
      </c>
      <c r="G92" s="108">
        <v>2.7804800000000001E-3</v>
      </c>
      <c r="H92" s="103">
        <v>25.978316</v>
      </c>
      <c r="I92" s="103">
        <v>-0.53382856000000001</v>
      </c>
    </row>
    <row r="93" spans="1:11">
      <c r="A93" s="103" t="s">
        <v>85</v>
      </c>
      <c r="B93" s="104">
        <v>14</v>
      </c>
      <c r="C93" s="105" t="s">
        <v>69</v>
      </c>
      <c r="D93" s="103">
        <v>2.9790799999999998E-3</v>
      </c>
      <c r="E93" s="103">
        <v>28.082647999999999</v>
      </c>
      <c r="F93" s="103">
        <v>0</v>
      </c>
      <c r="G93" s="103">
        <v>2.9921599999999998E-3</v>
      </c>
      <c r="H93" s="103">
        <v>27.961399999999998</v>
      </c>
      <c r="I93" s="103">
        <v>-0.57457851999999998</v>
      </c>
    </row>
    <row r="94" spans="1:11">
      <c r="A94" s="103" t="s">
        <v>85</v>
      </c>
      <c r="B94" s="104">
        <v>15</v>
      </c>
      <c r="C94" s="105" t="s">
        <v>69</v>
      </c>
      <c r="D94" s="103">
        <v>3.1907199999999993E-3</v>
      </c>
      <c r="E94" s="103">
        <v>30.074316</v>
      </c>
      <c r="F94" s="103">
        <v>0</v>
      </c>
      <c r="G94" s="103">
        <v>3.2047999999999998E-3</v>
      </c>
      <c r="H94" s="103">
        <v>29.944483999999996</v>
      </c>
      <c r="I94" s="103">
        <v>-0.61532943999999989</v>
      </c>
    </row>
    <row r="95" spans="1:11">
      <c r="A95" s="103" t="s">
        <v>85</v>
      </c>
      <c r="B95" s="104">
        <v>16</v>
      </c>
      <c r="C95" s="105" t="s">
        <v>69</v>
      </c>
      <c r="D95" s="103">
        <v>3.4013599999999995E-3</v>
      </c>
      <c r="E95" s="103">
        <v>32.065984</v>
      </c>
      <c r="F95" s="103">
        <v>0</v>
      </c>
      <c r="G95" s="103">
        <v>3.4174399999999999E-3</v>
      </c>
      <c r="H95" s="103">
        <v>31.927467999999998</v>
      </c>
      <c r="I95" s="103">
        <v>-0.65607936</v>
      </c>
    </row>
    <row r="96" spans="1:11">
      <c r="A96" s="103" t="s">
        <v>85</v>
      </c>
      <c r="B96" s="104">
        <v>18</v>
      </c>
      <c r="C96" s="105" t="s">
        <v>69</v>
      </c>
      <c r="D96" s="103">
        <v>3.8246399999999998E-3</v>
      </c>
      <c r="E96" s="103">
        <v>36.049323999999999</v>
      </c>
      <c r="F96" s="103">
        <v>0</v>
      </c>
      <c r="G96" s="103">
        <v>3.8417199999999999E-3</v>
      </c>
      <c r="H96" s="103">
        <v>35.893639999999998</v>
      </c>
      <c r="I96" s="103">
        <v>-0.73758020000000002</v>
      </c>
    </row>
    <row r="97" spans="1:9">
      <c r="A97" s="103" t="s">
        <v>85</v>
      </c>
      <c r="B97" s="104">
        <v>19</v>
      </c>
      <c r="C97" s="105" t="s">
        <v>69</v>
      </c>
      <c r="D97" s="103">
        <v>4.0352799999999996E-3</v>
      </c>
      <c r="E97" s="103">
        <v>38.040991999999996</v>
      </c>
      <c r="F97" s="103">
        <v>0</v>
      </c>
      <c r="G97" s="103">
        <v>4.0534000000000004E-3</v>
      </c>
      <c r="H97" s="103">
        <v>37.876723999999996</v>
      </c>
      <c r="I97" s="103">
        <v>-0.7783301199999999</v>
      </c>
    </row>
    <row r="98" spans="1:9">
      <c r="A98" s="103" t="s">
        <v>85</v>
      </c>
      <c r="B98" s="104">
        <v>20</v>
      </c>
      <c r="C98" s="105" t="s">
        <v>69</v>
      </c>
      <c r="D98" s="103">
        <v>4.2569599999999997E-3</v>
      </c>
      <c r="E98" s="103">
        <v>40.132252000000001</v>
      </c>
      <c r="F98" s="103">
        <v>0</v>
      </c>
      <c r="G98" s="103">
        <v>4.2770400000000002E-3</v>
      </c>
      <c r="H98" s="103">
        <v>39.959016000000005</v>
      </c>
      <c r="I98" s="103">
        <v>-0.82111831999999996</v>
      </c>
    </row>
    <row r="99" spans="1:9">
      <c r="A99" s="103" t="s">
        <v>85</v>
      </c>
      <c r="B99" s="104">
        <v>23</v>
      </c>
      <c r="C99" s="105" t="s">
        <v>69</v>
      </c>
      <c r="D99" s="103">
        <v>4.89092E-3</v>
      </c>
      <c r="E99" s="103">
        <v>46.107259999999997</v>
      </c>
      <c r="F99" s="103">
        <v>0</v>
      </c>
      <c r="G99" s="103">
        <v>4.9130399999999987E-3</v>
      </c>
      <c r="H99" s="103">
        <v>45.908171999999993</v>
      </c>
      <c r="I99" s="103">
        <v>-0.94336927999999998</v>
      </c>
    </row>
    <row r="100" spans="1:9">
      <c r="A100" s="103" t="s">
        <v>85</v>
      </c>
      <c r="B100" s="104">
        <v>24</v>
      </c>
      <c r="C100" s="105" t="s">
        <v>69</v>
      </c>
      <c r="D100" s="103">
        <v>5.102520000000001E-3</v>
      </c>
      <c r="E100" s="103">
        <v>48.098931999999998</v>
      </c>
      <c r="F100" s="103">
        <v>0</v>
      </c>
      <c r="G100" s="103">
        <v>5.1256399999999999E-3</v>
      </c>
      <c r="H100" s="103">
        <v>47.891347999999994</v>
      </c>
      <c r="I100" s="103">
        <v>-0.98412023999999998</v>
      </c>
    </row>
    <row r="101" spans="1:9">
      <c r="A101" s="103" t="s">
        <v>85</v>
      </c>
      <c r="B101" s="104">
        <v>25</v>
      </c>
      <c r="C101" s="105" t="s">
        <v>69</v>
      </c>
      <c r="D101" s="103">
        <v>5.3141600000000001E-3</v>
      </c>
      <c r="E101" s="103">
        <v>50.090599999999995</v>
      </c>
      <c r="F101" s="103">
        <v>0</v>
      </c>
      <c r="G101" s="103">
        <v>5.3382799999999999E-3</v>
      </c>
      <c r="H101" s="103">
        <v>49.874435999999996</v>
      </c>
      <c r="I101" s="103">
        <v>-1.0248708</v>
      </c>
    </row>
    <row r="102" spans="1:9">
      <c r="A102" s="103" t="s">
        <v>85</v>
      </c>
      <c r="B102" s="104">
        <v>26</v>
      </c>
      <c r="C102" s="105" t="s">
        <v>69</v>
      </c>
      <c r="D102" s="103">
        <v>5.5248399999999996E-3</v>
      </c>
      <c r="E102" s="103">
        <v>52.082271999999996</v>
      </c>
      <c r="F102" s="103">
        <v>0</v>
      </c>
      <c r="G102" s="103">
        <v>5.5499599999999996E-3</v>
      </c>
      <c r="H102" s="103">
        <v>51.857424000000002</v>
      </c>
      <c r="I102" s="103">
        <v>-1.0656160000000001</v>
      </c>
    </row>
    <row r="103" spans="1:9">
      <c r="A103" s="103" t="s">
        <v>85</v>
      </c>
      <c r="B103" s="104">
        <v>27</v>
      </c>
      <c r="C103" s="105" t="s">
        <v>69</v>
      </c>
      <c r="D103" s="103">
        <v>5.7474799999999993E-3</v>
      </c>
      <c r="E103" s="103">
        <v>54.173623999999997</v>
      </c>
      <c r="F103" s="103">
        <v>0</v>
      </c>
      <c r="G103" s="103">
        <v>5.7726399999999999E-3</v>
      </c>
      <c r="H103" s="103">
        <v>53.939712</v>
      </c>
      <c r="I103" s="103">
        <v>-1.1084003999999998</v>
      </c>
    </row>
    <row r="104" spans="1:9">
      <c r="A104" s="103" t="s">
        <v>85</v>
      </c>
      <c r="B104" s="104">
        <v>28</v>
      </c>
      <c r="C104" s="105" t="s">
        <v>69</v>
      </c>
      <c r="D104" s="103">
        <v>5.9581599999999997E-3</v>
      </c>
      <c r="E104" s="103">
        <v>56.165292000000001</v>
      </c>
      <c r="F104" s="103">
        <v>0</v>
      </c>
      <c r="G104" s="103">
        <v>5.9852799999999999E-3</v>
      </c>
      <c r="H104" s="103">
        <v>55.922795999999991</v>
      </c>
      <c r="I104" s="103">
        <v>-1.1491552</v>
      </c>
    </row>
    <row r="105" spans="1:9">
      <c r="A105" s="103" t="s">
        <v>85</v>
      </c>
      <c r="B105" s="104">
        <v>30</v>
      </c>
      <c r="C105" s="105" t="s">
        <v>69</v>
      </c>
      <c r="D105" s="103">
        <v>6.3804400000000002E-3</v>
      </c>
      <c r="E105" s="103">
        <v>60.148631999999999</v>
      </c>
      <c r="F105" s="103">
        <v>0</v>
      </c>
      <c r="G105" s="103">
        <v>6.4095999999999997E-3</v>
      </c>
      <c r="H105" s="103">
        <v>59.888868000000002</v>
      </c>
      <c r="I105" s="103">
        <v>-1.2306548000000002</v>
      </c>
    </row>
    <row r="106" spans="1:9">
      <c r="A106" s="103" t="s">
        <v>85</v>
      </c>
      <c r="B106" s="104">
        <v>32</v>
      </c>
      <c r="C106" s="105" t="s">
        <v>69</v>
      </c>
      <c r="D106" s="103">
        <v>6.8037200000000001E-3</v>
      </c>
      <c r="E106" s="103">
        <v>64.131975999999995</v>
      </c>
      <c r="F106" s="103">
        <v>0</v>
      </c>
      <c r="G106" s="103">
        <v>6.8338799999999996E-3</v>
      </c>
      <c r="H106" s="103">
        <v>63.855040000000002</v>
      </c>
      <c r="I106" s="103">
        <v>-1.3121548000000001</v>
      </c>
    </row>
    <row r="107" spans="1:9">
      <c r="A107" s="103" t="s">
        <v>85</v>
      </c>
      <c r="B107" s="104">
        <v>36</v>
      </c>
      <c r="C107" s="105" t="s">
        <v>69</v>
      </c>
      <c r="D107" s="103">
        <v>7.6593199999999998E-3</v>
      </c>
      <c r="E107" s="103">
        <v>72.198239999999998</v>
      </c>
      <c r="F107" s="103">
        <v>0</v>
      </c>
      <c r="G107" s="103">
        <v>7.6935199999999997E-3</v>
      </c>
      <c r="H107" s="103">
        <v>71.886483999999996</v>
      </c>
      <c r="I107" s="103">
        <v>-1.4771939999999999</v>
      </c>
    </row>
    <row r="108" spans="1:9">
      <c r="A108" s="103" t="s">
        <v>85</v>
      </c>
      <c r="B108" s="104">
        <v>40</v>
      </c>
      <c r="C108" s="105" t="s">
        <v>69</v>
      </c>
      <c r="D108" s="103">
        <v>8.5039199999999999E-3</v>
      </c>
      <c r="E108" s="103">
        <v>80.164915999999991</v>
      </c>
      <c r="F108" s="103">
        <v>0</v>
      </c>
      <c r="G108" s="103">
        <v>8.5430800000000015E-3</v>
      </c>
      <c r="H108" s="103">
        <v>79.818820000000002</v>
      </c>
      <c r="I108" s="103">
        <v>-1.6401935999999999</v>
      </c>
    </row>
    <row r="109" spans="1:9">
      <c r="A109" s="103" t="s">
        <v>85</v>
      </c>
      <c r="B109" s="104">
        <v>50</v>
      </c>
      <c r="C109" s="105" t="s">
        <v>69</v>
      </c>
      <c r="D109" s="103">
        <v>1.0638399999999999E-2</v>
      </c>
      <c r="E109" s="103">
        <v>100.28086399999999</v>
      </c>
      <c r="F109" s="103">
        <v>0</v>
      </c>
      <c r="G109" s="103">
        <v>1.0686640000000001E-2</v>
      </c>
      <c r="H109" s="103">
        <v>99.847880000000004</v>
      </c>
      <c r="I109" s="103">
        <v>-2.0517715999999999</v>
      </c>
    </row>
    <row r="110" spans="1:9">
      <c r="A110" s="103" t="s">
        <v>85</v>
      </c>
      <c r="B110" s="104">
        <v>55</v>
      </c>
      <c r="C110" s="105" t="s">
        <v>69</v>
      </c>
      <c r="D110" s="103">
        <v>1.1694599999999998E-2</v>
      </c>
      <c r="E110" s="103">
        <v>110.23932000000001</v>
      </c>
      <c r="F110" s="103">
        <v>0</v>
      </c>
      <c r="G110" s="103">
        <v>1.174788E-2</v>
      </c>
      <c r="H110" s="103">
        <v>109.76332000000001</v>
      </c>
      <c r="I110" s="103">
        <v>-2.2555259999999997</v>
      </c>
    </row>
    <row r="111" spans="1:9">
      <c r="A111" s="103" t="s">
        <v>85</v>
      </c>
      <c r="B111" s="104">
        <v>65</v>
      </c>
      <c r="C111" s="105" t="s">
        <v>69</v>
      </c>
      <c r="D111" s="103">
        <v>1.3829080000000001E-2</v>
      </c>
      <c r="E111" s="103">
        <v>130.35560000000001</v>
      </c>
      <c r="F111" s="103">
        <v>0</v>
      </c>
      <c r="G111" s="103">
        <v>1.389144E-2</v>
      </c>
      <c r="H111" s="103">
        <v>129.79275999999999</v>
      </c>
      <c r="I111" s="103">
        <v>-2.6671035999999995</v>
      </c>
    </row>
    <row r="112" spans="1:9">
      <c r="A112" s="103" t="s">
        <v>85</v>
      </c>
      <c r="B112" s="103">
        <v>70</v>
      </c>
      <c r="C112" s="105" t="s">
        <v>69</v>
      </c>
      <c r="D112" s="103">
        <v>1.4885319999999999E-2</v>
      </c>
      <c r="E112" s="103">
        <v>140.31348</v>
      </c>
      <c r="F112" s="103">
        <v>0</v>
      </c>
      <c r="G112" s="103">
        <v>1.4952679999999999E-2</v>
      </c>
      <c r="H112" s="103">
        <v>139.70767999999998</v>
      </c>
      <c r="I112" s="103">
        <v>-2.8708583999999995</v>
      </c>
    </row>
  </sheetData>
  <mergeCells count="12">
    <mergeCell ref="K8:P8"/>
    <mergeCell ref="K9:M9"/>
    <mergeCell ref="N9:P9"/>
    <mergeCell ref="J62:K63"/>
    <mergeCell ref="D9:F9"/>
    <mergeCell ref="G9:I9"/>
    <mergeCell ref="F3:H3"/>
    <mergeCell ref="D63:F63"/>
    <mergeCell ref="G63:I63"/>
    <mergeCell ref="D62:I62"/>
    <mergeCell ref="D8:I8"/>
    <mergeCell ref="E3:E4"/>
  </mergeCells>
  <phoneticPr fontId="3" type="noConversion"/>
  <hyperlinks>
    <hyperlink ref="F3" r:id="rId1"/>
  </hyperlink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S77"/>
  <sheetViews>
    <sheetView zoomScale="80" zoomScaleNormal="80" workbookViewId="0">
      <selection activeCell="M11" sqref="M11"/>
    </sheetView>
  </sheetViews>
  <sheetFormatPr defaultRowHeight="12.75"/>
  <cols>
    <col min="1" max="1" width="10.140625" customWidth="1"/>
    <col min="2" max="2" width="15.140625" customWidth="1"/>
    <col min="3" max="3" width="17.85546875" customWidth="1"/>
    <col min="4" max="4" width="15" customWidth="1"/>
    <col min="5" max="5" width="15.140625" customWidth="1"/>
    <col min="6" max="6" width="14.28515625" customWidth="1"/>
    <col min="7" max="7" width="14" customWidth="1"/>
    <col min="8" max="8" width="12.85546875" customWidth="1"/>
    <col min="9" max="10" width="13.85546875" customWidth="1"/>
    <col min="11" max="11" width="23.42578125" customWidth="1"/>
    <col min="12" max="12" width="15.28515625" customWidth="1"/>
  </cols>
  <sheetData>
    <row r="1" spans="1:19" ht="13.5" thickBot="1">
      <c r="A1" s="159" t="s">
        <v>76</v>
      </c>
      <c r="B1" s="160"/>
      <c r="C1" s="126"/>
      <c r="E1" s="159" t="s">
        <v>79</v>
      </c>
      <c r="F1" s="160"/>
      <c r="G1" s="126"/>
      <c r="I1" s="159" t="s">
        <v>83</v>
      </c>
      <c r="J1" s="160"/>
      <c r="K1" s="126"/>
    </row>
    <row r="2" spans="1:19">
      <c r="A2" s="127" t="s">
        <v>77</v>
      </c>
      <c r="B2" s="128"/>
      <c r="C2" s="155">
        <v>0.39</v>
      </c>
      <c r="E2" s="127" t="s">
        <v>80</v>
      </c>
      <c r="F2" s="128"/>
      <c r="G2" s="155">
        <v>0.39</v>
      </c>
      <c r="I2" s="127" t="s">
        <v>84</v>
      </c>
      <c r="J2" s="128"/>
      <c r="K2" s="158">
        <v>0.74</v>
      </c>
    </row>
    <row r="3" spans="1:19">
      <c r="A3" s="127" t="s">
        <v>78</v>
      </c>
      <c r="B3" s="128"/>
      <c r="C3" s="156">
        <v>0.61</v>
      </c>
      <c r="E3" s="127" t="s">
        <v>81</v>
      </c>
      <c r="F3" s="128"/>
      <c r="G3" s="156">
        <v>0.61</v>
      </c>
      <c r="I3" s="127"/>
      <c r="J3" s="128"/>
      <c r="K3" s="163"/>
    </row>
    <row r="4" spans="1:19">
      <c r="A4" s="127"/>
      <c r="B4" s="128"/>
      <c r="C4" s="129"/>
      <c r="E4" s="161" t="s">
        <v>82</v>
      </c>
      <c r="F4" s="162"/>
      <c r="G4" s="157">
        <v>0.12</v>
      </c>
      <c r="I4" s="137" t="s">
        <v>110</v>
      </c>
      <c r="J4" s="138"/>
      <c r="K4" s="139"/>
    </row>
    <row r="5" spans="1:19">
      <c r="A5" s="137" t="s">
        <v>110</v>
      </c>
      <c r="B5" s="138"/>
      <c r="C5" s="139"/>
      <c r="G5" s="119"/>
    </row>
    <row r="6" spans="1:19">
      <c r="E6" t="s">
        <v>110</v>
      </c>
    </row>
    <row r="8" spans="1:19" ht="13.5" thickBot="1"/>
    <row r="9" spans="1:19" ht="13.5" thickBot="1">
      <c r="D9" s="204" t="s">
        <v>91</v>
      </c>
      <c r="E9" s="205"/>
      <c r="F9" s="206"/>
      <c r="G9" s="204" t="s">
        <v>90</v>
      </c>
      <c r="H9" s="205"/>
      <c r="I9" s="206"/>
    </row>
    <row r="10" spans="1:19">
      <c r="A10" s="6"/>
      <c r="B10" s="6"/>
      <c r="D10" s="217" t="s">
        <v>68</v>
      </c>
      <c r="E10" s="218"/>
      <c r="F10" s="219"/>
      <c r="G10" s="220" t="s">
        <v>68</v>
      </c>
      <c r="H10" s="221"/>
      <c r="I10" s="222"/>
    </row>
    <row r="11" spans="1:19" ht="63.75">
      <c r="A11" s="2" t="s">
        <v>65</v>
      </c>
      <c r="B11" s="2" t="s">
        <v>64</v>
      </c>
      <c r="C11" s="2" t="s">
        <v>2</v>
      </c>
      <c r="D11" s="21" t="s">
        <v>10</v>
      </c>
      <c r="E11" s="21" t="s">
        <v>66</v>
      </c>
      <c r="F11" s="21" t="s">
        <v>11</v>
      </c>
      <c r="G11" s="11" t="s">
        <v>10</v>
      </c>
      <c r="H11" s="11" t="s">
        <v>66</v>
      </c>
      <c r="I11" s="11" t="s">
        <v>11</v>
      </c>
    </row>
    <row r="12" spans="1:19">
      <c r="A12" s="7" t="s">
        <v>75</v>
      </c>
      <c r="B12" s="8">
        <v>7</v>
      </c>
      <c r="C12" s="3" t="s">
        <v>69</v>
      </c>
      <c r="D12" s="22">
        <f>(kWIE*'BLD WGT'!G65)+(kWNO*'BLD WGT'!G89)</f>
        <v>1.8913335999999996E-3</v>
      </c>
      <c r="E12" s="22">
        <f>(kWhIE*'BLD WGT'!H65)+(kWhNO*'BLD WGT'!H89)+(kWhHEAT*'BLD WGT'!K65)</f>
        <v>13.62099854177322</v>
      </c>
      <c r="F12" s="22">
        <f>THERM*'BLD WGT'!J65</f>
        <v>-0.21476435311199998</v>
      </c>
      <c r="G12" s="12">
        <v>1.8913335999999996E-3</v>
      </c>
      <c r="H12" s="12">
        <v>13.62099854177322</v>
      </c>
      <c r="I12" s="12">
        <v>-0.21476435311199998</v>
      </c>
      <c r="K12" s="11" t="s">
        <v>241</v>
      </c>
    </row>
    <row r="13" spans="1:19">
      <c r="A13" s="7" t="s">
        <v>75</v>
      </c>
      <c r="B13" s="8">
        <v>9</v>
      </c>
      <c r="C13" s="3" t="s">
        <v>69</v>
      </c>
      <c r="D13" s="22">
        <f>(kWIE*'BLD WGT'!G66)+(kWNO*'BLD WGT'!G90)</f>
        <v>2.4299548000000001E-3</v>
      </c>
      <c r="E13" s="22">
        <f>(kWhIE*'BLD WGT'!H66)+(kWhNO*'BLD WGT'!H90)+(kWhHEAT*'BLD WGT'!K66)</f>
        <v>17.49587576219162</v>
      </c>
      <c r="F13" s="22">
        <f>THERM*'BLD WGT'!J66</f>
        <v>-0.27585519904</v>
      </c>
      <c r="G13" s="12">
        <v>2.4299548000000001E-3</v>
      </c>
      <c r="H13" s="12">
        <v>17.49587576219162</v>
      </c>
      <c r="I13" s="12">
        <v>-0.27585519904</v>
      </c>
      <c r="K13" s="124" t="s">
        <v>216</v>
      </c>
      <c r="L13" s="125"/>
      <c r="M13" s="125"/>
      <c r="N13" s="125"/>
      <c r="O13" s="125"/>
      <c r="P13" s="125"/>
      <c r="Q13" s="125"/>
      <c r="R13" s="125"/>
      <c r="S13" s="126"/>
    </row>
    <row r="14" spans="1:19" ht="13.5" thickBot="1">
      <c r="A14" s="7" t="s">
        <v>75</v>
      </c>
      <c r="B14" s="8">
        <v>11</v>
      </c>
      <c r="C14" s="3" t="s">
        <v>69</v>
      </c>
      <c r="D14" s="22">
        <f>(kWIE*'BLD WGT'!G67)+(kWNO*'BLD WGT'!G91)</f>
        <v>2.9681615999999997E-3</v>
      </c>
      <c r="E14" s="22">
        <f>(kWhIE*'BLD WGT'!H67)+(kWhNO*'BLD WGT'!H91)+(kWhHEAT*'BLD WGT'!K67)</f>
        <v>21.370720695226485</v>
      </c>
      <c r="F14" s="22">
        <f>THERM*'BLD WGT'!J67</f>
        <v>-0.33694507556799996</v>
      </c>
      <c r="G14" s="12">
        <v>2.9681615999999997E-3</v>
      </c>
      <c r="H14" s="12">
        <v>21.370720695226485</v>
      </c>
      <c r="I14" s="12">
        <v>-0.33694507556799996</v>
      </c>
      <c r="K14" s="127"/>
      <c r="L14" s="128"/>
      <c r="M14" s="128"/>
      <c r="N14" s="128"/>
      <c r="O14" s="128"/>
      <c r="P14" s="128"/>
      <c r="Q14" s="128"/>
      <c r="R14" s="128"/>
      <c r="S14" s="129"/>
    </row>
    <row r="15" spans="1:19">
      <c r="A15" s="7" t="s">
        <v>75</v>
      </c>
      <c r="B15" s="8">
        <v>13</v>
      </c>
      <c r="C15" s="3" t="s">
        <v>69</v>
      </c>
      <c r="D15" s="22">
        <f>(kWIE*'BLD WGT'!G68)+(kWNO*'BLD WGT'!G92)</f>
        <v>3.5134616E-3</v>
      </c>
      <c r="E15" s="22">
        <f>(kWhIE*'BLD WGT'!H68)+(kWhNO*'BLD WGT'!H92)+(kWhHEAT*'BLD WGT'!K68)</f>
        <v>25.30461055855142</v>
      </c>
      <c r="F15" s="22">
        <f>THERM*'BLD WGT'!J68</f>
        <v>-0.39898417229600003</v>
      </c>
      <c r="G15" s="12">
        <v>3.5134616E-3</v>
      </c>
      <c r="H15" s="12">
        <v>25.30461055855142</v>
      </c>
      <c r="I15" s="12">
        <v>-0.39898417229600003</v>
      </c>
      <c r="K15" s="130" t="s">
        <v>217</v>
      </c>
      <c r="L15" s="123"/>
      <c r="M15" s="128"/>
      <c r="N15" s="128"/>
      <c r="O15" s="128"/>
      <c r="P15" s="128"/>
      <c r="Q15" s="128"/>
      <c r="R15" s="128"/>
      <c r="S15" s="129"/>
    </row>
    <row r="16" spans="1:19">
      <c r="A16" s="7" t="s">
        <v>75</v>
      </c>
      <c r="B16" s="8">
        <v>14</v>
      </c>
      <c r="C16" s="3" t="s">
        <v>69</v>
      </c>
      <c r="D16" s="22">
        <f>(kWIE*'BLD WGT'!G69)+(kWNO*'BLD WGT'!G93)</f>
        <v>3.7824715999999997E-3</v>
      </c>
      <c r="E16" s="22">
        <f>(kWhIE*'BLD WGT'!H69)+(kWhNO*'BLD WGT'!H93)+(kWhHEAT*'BLD WGT'!K69)</f>
        <v>27.242033025068853</v>
      </c>
      <c r="F16" s="22">
        <f>THERM*'BLD WGT'!J69</f>
        <v>-0.42952911055999998</v>
      </c>
      <c r="G16" s="12">
        <v>3.7824715999999997E-3</v>
      </c>
      <c r="H16" s="12">
        <v>27.242033025068853</v>
      </c>
      <c r="I16" s="12">
        <v>-0.42952911055999998</v>
      </c>
      <c r="K16" s="131" t="s">
        <v>218</v>
      </c>
      <c r="L16" s="120">
        <v>0.9999998994643633</v>
      </c>
      <c r="M16" s="128"/>
      <c r="N16" s="128"/>
      <c r="O16" s="128"/>
      <c r="P16" s="128"/>
      <c r="Q16" s="128"/>
      <c r="R16" s="128"/>
      <c r="S16" s="129"/>
    </row>
    <row r="17" spans="1:19">
      <c r="A17" s="7" t="s">
        <v>75</v>
      </c>
      <c r="B17" s="8">
        <v>15</v>
      </c>
      <c r="C17" s="3" t="s">
        <v>69</v>
      </c>
      <c r="D17" s="22">
        <f>(kWIE*'BLD WGT'!G70)+(kWNO*'BLD WGT'!G94)</f>
        <v>4.0520672000000004E-3</v>
      </c>
      <c r="E17" s="22">
        <f>(kWhIE*'BLD WGT'!H70)+(kWhNO*'BLD WGT'!H94)+(kWhHEAT*'BLD WGT'!K70)</f>
        <v>29.179453885604453</v>
      </c>
      <c r="F17" s="22">
        <f>THERM*'BLD WGT'!J70</f>
        <v>-0.46007448216799995</v>
      </c>
      <c r="G17" s="12">
        <v>4.0520672000000004E-3</v>
      </c>
      <c r="H17" s="12">
        <v>29.179453885604453</v>
      </c>
      <c r="I17" s="12">
        <v>-0.46007448216799995</v>
      </c>
      <c r="K17" s="131" t="s">
        <v>219</v>
      </c>
      <c r="L17" s="120">
        <v>0.99999979892873669</v>
      </c>
      <c r="M17" s="128"/>
      <c r="N17" s="128"/>
      <c r="O17" s="128"/>
      <c r="P17" s="128"/>
      <c r="Q17" s="128"/>
      <c r="R17" s="128"/>
      <c r="S17" s="129"/>
    </row>
    <row r="18" spans="1:19">
      <c r="A18" s="7" t="s">
        <v>75</v>
      </c>
      <c r="B18" s="8">
        <v>16</v>
      </c>
      <c r="C18" s="3" t="s">
        <v>69</v>
      </c>
      <c r="D18" s="22">
        <f>(kWIE*'BLD WGT'!G71)+(kWNO*'BLD WGT'!G95)</f>
        <v>4.3212883999999997E-3</v>
      </c>
      <c r="E18" s="22">
        <f>(kWhIE*'BLD WGT'!H71)+(kWhNO*'BLD WGT'!H95)+(kWhHEAT*'BLD WGT'!K71)</f>
        <v>31.116814885813064</v>
      </c>
      <c r="F18" s="22">
        <f>THERM*'BLD WGT'!J71</f>
        <v>-0.49061912531999996</v>
      </c>
      <c r="G18" s="12">
        <v>4.3212883999999997E-3</v>
      </c>
      <c r="H18" s="12">
        <v>31.116814885813064</v>
      </c>
      <c r="I18" s="12">
        <v>-0.49061912531999996</v>
      </c>
      <c r="K18" s="131" t="s">
        <v>220</v>
      </c>
      <c r="L18" s="120">
        <v>0.99999978978913373</v>
      </c>
      <c r="M18" s="128"/>
      <c r="N18" s="128"/>
      <c r="O18" s="128"/>
      <c r="P18" s="128"/>
      <c r="Q18" s="128"/>
      <c r="R18" s="128"/>
      <c r="S18" s="129"/>
    </row>
    <row r="19" spans="1:19">
      <c r="A19" s="7" t="s">
        <v>75</v>
      </c>
      <c r="B19" s="8">
        <v>18</v>
      </c>
      <c r="C19" s="3" t="s">
        <v>69</v>
      </c>
      <c r="D19" s="22">
        <f>(kWIE*'BLD WGT'!G72)+(kWNO*'BLD WGT'!G96)</f>
        <v>4.8594951999999993E-3</v>
      </c>
      <c r="E19" s="22">
        <f>(kWhIE*'BLD WGT'!H72)+(kWhNO*'BLD WGT'!H96)+(kWhHEAT*'BLD WGT'!K72)</f>
        <v>34.991696063449162</v>
      </c>
      <c r="F19" s="22">
        <f>THERM*'BLD WGT'!J72</f>
        <v>-0.5517099827919999</v>
      </c>
      <c r="G19" s="12">
        <v>4.8594951999999993E-3</v>
      </c>
      <c r="H19" s="12">
        <v>34.991696063449162</v>
      </c>
      <c r="I19" s="12">
        <v>-0.5517099827919999</v>
      </c>
      <c r="K19" s="131" t="s">
        <v>221</v>
      </c>
      <c r="L19" s="120">
        <v>2.1137441033323361E-6</v>
      </c>
      <c r="M19" s="128"/>
      <c r="N19" s="128"/>
      <c r="O19" s="128"/>
      <c r="P19" s="128"/>
      <c r="Q19" s="128"/>
      <c r="R19" s="128"/>
      <c r="S19" s="129"/>
    </row>
    <row r="20" spans="1:19" ht="13.5" thickBot="1">
      <c r="A20" s="7" t="s">
        <v>75</v>
      </c>
      <c r="B20" s="8">
        <v>19</v>
      </c>
      <c r="C20" s="3" t="s">
        <v>69</v>
      </c>
      <c r="D20" s="22">
        <f>(kWIE*'BLD WGT'!G73)+(kWNO*'BLD WGT'!G97)</f>
        <v>5.1285208000000004E-3</v>
      </c>
      <c r="E20" s="22">
        <f>(kWhIE*'BLD WGT'!H73)+(kWhNO*'BLD WGT'!H97)+(kWhHEAT*'BLD WGT'!K73)</f>
        <v>36.929117079664806</v>
      </c>
      <c r="F20" s="22">
        <f>THERM*'BLD WGT'!J73</f>
        <v>-0.58225489145599985</v>
      </c>
      <c r="G20" s="12">
        <v>5.1285208000000004E-3</v>
      </c>
      <c r="H20" s="12">
        <v>36.929117079664806</v>
      </c>
      <c r="I20" s="12">
        <v>-0.58225489145599985</v>
      </c>
      <c r="K20" s="132" t="s">
        <v>222</v>
      </c>
      <c r="L20" s="121">
        <v>24</v>
      </c>
      <c r="M20" s="128"/>
      <c r="N20" s="128"/>
      <c r="O20" s="128"/>
      <c r="P20" s="128"/>
      <c r="Q20" s="128"/>
      <c r="R20" s="128"/>
      <c r="S20" s="129"/>
    </row>
    <row r="21" spans="1:19">
      <c r="A21" s="7" t="s">
        <v>75</v>
      </c>
      <c r="B21" s="8">
        <v>20</v>
      </c>
      <c r="C21" s="3" t="s">
        <v>69</v>
      </c>
      <c r="D21" s="22">
        <f>(kWIE*'BLD WGT'!G74)+(kWNO*'BLD WGT'!G98)</f>
        <v>5.4051696000000007E-3</v>
      </c>
      <c r="E21" s="22">
        <f>(kWhIE*'BLD WGT'!H74)+(kWhNO*'BLD WGT'!H98)+(kWhHEAT*'BLD WGT'!K74)</f>
        <v>38.925607878286556</v>
      </c>
      <c r="F21" s="22">
        <f>THERM*'BLD WGT'!J74</f>
        <v>-0.61374885515199995</v>
      </c>
      <c r="G21" s="12">
        <v>5.4051696000000007E-3</v>
      </c>
      <c r="H21" s="12">
        <v>38.925607878286556</v>
      </c>
      <c r="I21" s="12">
        <v>-0.61374885515199995</v>
      </c>
      <c r="K21" s="127"/>
      <c r="L21" s="128"/>
      <c r="M21" s="128"/>
      <c r="N21" s="128"/>
      <c r="O21" s="128"/>
      <c r="P21" s="128"/>
      <c r="Q21" s="128"/>
      <c r="R21" s="128"/>
      <c r="S21" s="129"/>
    </row>
    <row r="22" spans="1:19" ht="13.5" thickBot="1">
      <c r="A22" s="7" t="s">
        <v>75</v>
      </c>
      <c r="B22" s="8">
        <v>23</v>
      </c>
      <c r="C22" s="3" t="s">
        <v>69</v>
      </c>
      <c r="D22" s="22">
        <f>(kWIE*'BLD WGT'!G75)+(kWNO*'BLD WGT'!G99)</f>
        <v>6.2124263999999993E-3</v>
      </c>
      <c r="E22" s="22">
        <f>(kWhIE*'BLD WGT'!H75)+(kWhNO*'BLD WGT'!H99)+(kWhHEAT*'BLD WGT'!K75)</f>
        <v>44.737849935463224</v>
      </c>
      <c r="F22" s="22">
        <f>THERM*'BLD WGT'!J75</f>
        <v>-0.70538438833599992</v>
      </c>
      <c r="G22" s="12">
        <v>6.2124263999999993E-3</v>
      </c>
      <c r="H22" s="12">
        <v>44.737849935463224</v>
      </c>
      <c r="I22" s="12">
        <v>-0.70538438833599992</v>
      </c>
      <c r="K22" s="127" t="s">
        <v>223</v>
      </c>
      <c r="L22" s="128"/>
      <c r="M22" s="128"/>
      <c r="N22" s="128"/>
      <c r="O22" s="128"/>
      <c r="P22" s="128"/>
      <c r="Q22" s="128"/>
      <c r="R22" s="128"/>
      <c r="S22" s="129"/>
    </row>
    <row r="23" spans="1:19">
      <c r="A23" s="7" t="s">
        <v>75</v>
      </c>
      <c r="B23" s="8">
        <v>24</v>
      </c>
      <c r="C23" s="3" t="s">
        <v>69</v>
      </c>
      <c r="D23" s="22">
        <f>(kWIE*'BLD WGT'!G76)+(kWNO*'BLD WGT'!G100)</f>
        <v>6.4816231999999998E-3</v>
      </c>
      <c r="E23" s="22">
        <f>(kWhIE*'BLD WGT'!H76)+(kWhNO*'BLD WGT'!H100)+(kWhHEAT*'BLD WGT'!K76)</f>
        <v>46.675286243192502</v>
      </c>
      <c r="F23" s="22">
        <f>THERM*'BLD WGT'!J76</f>
        <v>-0.73593063225599997</v>
      </c>
      <c r="G23" s="12">
        <v>6.4816231999999998E-3</v>
      </c>
      <c r="H23" s="12">
        <v>46.675286243192502</v>
      </c>
      <c r="I23" s="12">
        <v>-0.73593063225599997</v>
      </c>
      <c r="K23" s="133"/>
      <c r="L23" s="122" t="s">
        <v>228</v>
      </c>
      <c r="M23" s="122" t="s">
        <v>229</v>
      </c>
      <c r="N23" s="122" t="s">
        <v>230</v>
      </c>
      <c r="O23" s="122" t="s">
        <v>231</v>
      </c>
      <c r="P23" s="122" t="s">
        <v>232</v>
      </c>
      <c r="Q23" s="128"/>
      <c r="R23" s="128"/>
      <c r="S23" s="129"/>
    </row>
    <row r="24" spans="1:19">
      <c r="A24" s="7" t="s">
        <v>75</v>
      </c>
      <c r="B24" s="8">
        <v>25</v>
      </c>
      <c r="C24" s="3" t="s">
        <v>69</v>
      </c>
      <c r="D24" s="22">
        <f>(kWIE*'BLD WGT'!G77)+(kWNO*'BLD WGT'!G101)</f>
        <v>6.7512188000000001E-3</v>
      </c>
      <c r="E24" s="22">
        <f>(kWhIE*'BLD WGT'!H77)+(kWhNO*'BLD WGT'!H101)+(kWhHEAT*'BLD WGT'!K77)</f>
        <v>48.612754154608844</v>
      </c>
      <c r="F24" s="22">
        <f>THERM*'BLD WGT'!J77</f>
        <v>-0.76647364799999995</v>
      </c>
      <c r="G24" s="12">
        <v>6.7512188000000001E-3</v>
      </c>
      <c r="H24" s="12">
        <v>48.612754154608844</v>
      </c>
      <c r="I24" s="12">
        <v>-0.76647364799999995</v>
      </c>
      <c r="K24" s="131" t="s">
        <v>224</v>
      </c>
      <c r="L24" s="120">
        <v>1</v>
      </c>
      <c r="M24" s="120">
        <v>4.8885200964349554E-4</v>
      </c>
      <c r="N24" s="120">
        <v>4.8885200964349554E-4</v>
      </c>
      <c r="O24" s="120">
        <v>109413922.23335181</v>
      </c>
      <c r="P24" s="120">
        <v>3.6529637785667058E-75</v>
      </c>
      <c r="Q24" s="128"/>
      <c r="R24" s="128"/>
      <c r="S24" s="129"/>
    </row>
    <row r="25" spans="1:19">
      <c r="A25" s="7" t="s">
        <v>75</v>
      </c>
      <c r="B25" s="8">
        <v>26</v>
      </c>
      <c r="C25" s="3" t="s">
        <v>69</v>
      </c>
      <c r="D25" s="22">
        <f>(kWIE*'BLD WGT'!G78)+(kWNO*'BLD WGT'!G102)</f>
        <v>7.0202287999999993E-3</v>
      </c>
      <c r="E25" s="22">
        <f>(kWhIE*'BLD WGT'!H78)+(kWhNO*'BLD WGT'!H102)+(kWhHEAT*'BLD WGT'!K78)</f>
        <v>50.550086445004396</v>
      </c>
      <c r="F25" s="22">
        <f>THERM*'BLD WGT'!J78</f>
        <v>-0.79701701480000009</v>
      </c>
      <c r="G25" s="12">
        <v>7.0202287999999993E-3</v>
      </c>
      <c r="H25" s="12">
        <v>50.550086445004396</v>
      </c>
      <c r="I25" s="12">
        <v>-0.79701701480000009</v>
      </c>
      <c r="K25" s="131" t="s">
        <v>225</v>
      </c>
      <c r="L25" s="120">
        <v>22</v>
      </c>
      <c r="M25" s="120">
        <v>9.8294110956188862E-11</v>
      </c>
      <c r="N25" s="120">
        <v>4.4679141343722209E-12</v>
      </c>
      <c r="O25" s="120"/>
      <c r="P25" s="120"/>
      <c r="Q25" s="128"/>
      <c r="R25" s="128"/>
      <c r="S25" s="129"/>
    </row>
    <row r="26" spans="1:19" ht="13.5" thickBot="1">
      <c r="A26" s="7" t="s">
        <v>75</v>
      </c>
      <c r="B26" s="8">
        <v>27</v>
      </c>
      <c r="C26" s="3" t="s">
        <v>69</v>
      </c>
      <c r="D26" s="22">
        <f>(kWIE*'BLD WGT'!G79)+(kWNO*'BLD WGT'!G103)</f>
        <v>7.2959332000000002E-3</v>
      </c>
      <c r="E26" s="22">
        <f>(kWhIE*'BLD WGT'!H79)+(kWhNO*'BLD WGT'!H103)+(kWhHEAT*'BLD WGT'!K79)</f>
        <v>52.54665428656314</v>
      </c>
      <c r="F26" s="22">
        <f>THERM*'BLD WGT'!J79</f>
        <v>-0.82850973647999993</v>
      </c>
      <c r="G26" s="12">
        <v>7.2959332000000002E-3</v>
      </c>
      <c r="H26" s="12">
        <v>52.54665428656314</v>
      </c>
      <c r="I26" s="12">
        <v>-0.82850973647999993</v>
      </c>
      <c r="K26" s="132" t="s">
        <v>226</v>
      </c>
      <c r="L26" s="121">
        <v>23</v>
      </c>
      <c r="M26" s="121">
        <v>4.8885210793760646E-4</v>
      </c>
      <c r="N26" s="121"/>
      <c r="O26" s="121"/>
      <c r="P26" s="121"/>
      <c r="Q26" s="128"/>
      <c r="R26" s="128"/>
      <c r="S26" s="129"/>
    </row>
    <row r="27" spans="1:19" ht="13.5" thickBot="1">
      <c r="A27" s="7" t="s">
        <v>75</v>
      </c>
      <c r="B27" s="8">
        <v>28</v>
      </c>
      <c r="C27" s="3" t="s">
        <v>69</v>
      </c>
      <c r="D27" s="22">
        <f>(kWIE*'BLD WGT'!G80)+(kWNO*'BLD WGT'!G104)</f>
        <v>7.5655287999999996E-3</v>
      </c>
      <c r="E27" s="22">
        <f>(kWhIE*'BLD WGT'!H80)+(kWhNO*'BLD WGT'!H104)+(kWhHEAT*'BLD WGT'!K80)</f>
        <v>54.484027517140341</v>
      </c>
      <c r="F27" s="22">
        <f>THERM*'BLD WGT'!J80</f>
        <v>-0.85905743672000001</v>
      </c>
      <c r="G27" s="12">
        <v>7.5655287999999996E-3</v>
      </c>
      <c r="H27" s="12">
        <v>54.484027517140341</v>
      </c>
      <c r="I27" s="12">
        <v>-0.85905743672000001</v>
      </c>
      <c r="K27" s="127"/>
      <c r="L27" s="128"/>
      <c r="M27" s="128"/>
      <c r="N27" s="128"/>
      <c r="O27" s="128"/>
      <c r="P27" s="128"/>
      <c r="Q27" s="128"/>
      <c r="R27" s="128"/>
      <c r="S27" s="129"/>
    </row>
    <row r="28" spans="1:19">
      <c r="A28" s="7" t="s">
        <v>75</v>
      </c>
      <c r="B28" s="8">
        <v>30</v>
      </c>
      <c r="C28" s="3" t="s">
        <v>69</v>
      </c>
      <c r="D28" s="22">
        <f>(kWIE*'BLD WGT'!G81)+(kWNO*'BLD WGT'!G105)</f>
        <v>8.103759999999998E-3</v>
      </c>
      <c r="E28" s="22">
        <f>(kWhIE*'BLD WGT'!H81)+(kWhNO*'BLD WGT'!H105)+(kWhHEAT*'BLD WGT'!K81)</f>
        <v>58.358820842847926</v>
      </c>
      <c r="F28" s="22">
        <f>THERM*'BLD WGT'!J81</f>
        <v>-0.92014543720000008</v>
      </c>
      <c r="G28" s="12">
        <v>8.103759999999998E-3</v>
      </c>
      <c r="H28" s="12">
        <v>58.358820842847926</v>
      </c>
      <c r="I28" s="12">
        <v>-0.92014543720000008</v>
      </c>
      <c r="K28" s="133"/>
      <c r="L28" s="122" t="s">
        <v>233</v>
      </c>
      <c r="M28" s="122" t="s">
        <v>221</v>
      </c>
      <c r="N28" s="122" t="s">
        <v>234</v>
      </c>
      <c r="O28" s="122" t="s">
        <v>235</v>
      </c>
      <c r="P28" s="122" t="s">
        <v>236</v>
      </c>
      <c r="Q28" s="122" t="s">
        <v>237</v>
      </c>
      <c r="R28" s="122" t="s">
        <v>238</v>
      </c>
      <c r="S28" s="134" t="s">
        <v>239</v>
      </c>
    </row>
    <row r="29" spans="1:19">
      <c r="A29" s="7" t="s">
        <v>75</v>
      </c>
      <c r="B29" s="8">
        <v>32</v>
      </c>
      <c r="C29" s="3" t="s">
        <v>69</v>
      </c>
      <c r="D29" s="22">
        <f>(kWIE*'BLD WGT'!G82)+(kWNO*'BLD WGT'!G106)</f>
        <v>8.6419668000000012E-3</v>
      </c>
      <c r="E29" s="22">
        <f>(kWhIE*'BLD WGT'!H82)+(kWhNO*'BLD WGT'!H106)+(kWhHEAT*'BLD WGT'!K82)</f>
        <v>62.233699683820682</v>
      </c>
      <c r="F29" s="22">
        <f>THERM*'BLD WGT'!J82</f>
        <v>-0.98123650423999997</v>
      </c>
      <c r="G29" s="12">
        <v>8.6419668000000012E-3</v>
      </c>
      <c r="H29" s="12">
        <v>62.233699683820682</v>
      </c>
      <c r="I29" s="12">
        <v>-0.98123650423999997</v>
      </c>
      <c r="K29" s="131" t="s">
        <v>227</v>
      </c>
      <c r="L29" s="140">
        <v>-7.5080523215340783E-7</v>
      </c>
      <c r="M29" s="120">
        <v>8.4297948581049293E-7</v>
      </c>
      <c r="N29" s="120">
        <v>-0.89065658748686749</v>
      </c>
      <c r="O29" s="120">
        <v>0.38275059637579711</v>
      </c>
      <c r="P29" s="120">
        <v>-2.4990376764885322E-6</v>
      </c>
      <c r="Q29" s="120">
        <v>9.9742721218171652E-7</v>
      </c>
      <c r="R29" s="120">
        <v>-2.4990376764885322E-6</v>
      </c>
      <c r="S29" s="135">
        <v>9.9742721218171652E-7</v>
      </c>
    </row>
    <row r="30" spans="1:19" ht="13.5" thickBot="1">
      <c r="A30" s="7" t="s">
        <v>75</v>
      </c>
      <c r="B30" s="8">
        <v>36</v>
      </c>
      <c r="C30" s="3" t="s">
        <v>69</v>
      </c>
      <c r="D30" s="22">
        <f>(kWIE*'BLD WGT'!G83)+(kWNO*'BLD WGT'!G107)</f>
        <v>9.7258724000000001E-3</v>
      </c>
      <c r="E30" s="22">
        <f>(kWhIE*'BLD WGT'!H83)+(kWhNO*'BLD WGT'!H107)+(kWhHEAT*'BLD WGT'!K83)</f>
        <v>70.042422716929394</v>
      </c>
      <c r="F30" s="22">
        <f>THERM*'BLD WGT'!J83</f>
        <v>-1.1043679931999999</v>
      </c>
      <c r="G30" s="12">
        <v>9.7258724000000001E-3</v>
      </c>
      <c r="H30" s="12">
        <v>70.042422716929394</v>
      </c>
      <c r="I30" s="12">
        <v>-1.1043679931999999</v>
      </c>
      <c r="K30" s="132" t="s">
        <v>240</v>
      </c>
      <c r="L30" s="141">
        <v>2.7013761682848693E-4</v>
      </c>
      <c r="M30" s="121">
        <v>2.5825501919030015E-8</v>
      </c>
      <c r="N30" s="121">
        <v>10460.111004829334</v>
      </c>
      <c r="O30" s="121">
        <v>3.6529637785667058E-75</v>
      </c>
      <c r="P30" s="121">
        <v>2.7008405801583955E-4</v>
      </c>
      <c r="Q30" s="121">
        <v>2.7019117564113432E-4</v>
      </c>
      <c r="R30" s="121">
        <v>2.7008405801583955E-4</v>
      </c>
      <c r="S30" s="136">
        <v>2.7019117564113432E-4</v>
      </c>
    </row>
    <row r="31" spans="1:19">
      <c r="A31" s="7" t="s">
        <v>75</v>
      </c>
      <c r="B31" s="8">
        <v>40</v>
      </c>
      <c r="C31" s="3" t="s">
        <v>69</v>
      </c>
      <c r="D31" s="22">
        <f>(kWIE*'BLD WGT'!G84)+(kWNO*'BLD WGT'!G108)</f>
        <v>1.0802911600000001E-2</v>
      </c>
      <c r="E31" s="22">
        <f>(kWhIE*'BLD WGT'!H84)+(kWhNO*'BLD WGT'!H108)+(kWhHEAT*'BLD WGT'!K84)</f>
        <v>77.792116683609734</v>
      </c>
      <c r="F31" s="22">
        <f>THERM*'BLD WGT'!J84</f>
        <v>-1.22654706072</v>
      </c>
      <c r="G31" s="12">
        <v>1.0802911600000001E-2</v>
      </c>
      <c r="H31" s="12">
        <v>77.792116683609734</v>
      </c>
      <c r="I31" s="12">
        <v>-1.22654706072</v>
      </c>
      <c r="K31" s="127"/>
      <c r="L31" s="128"/>
      <c r="M31" s="128"/>
      <c r="N31" s="128"/>
      <c r="O31" s="128"/>
      <c r="P31" s="128"/>
      <c r="Q31" s="128"/>
      <c r="R31" s="128"/>
      <c r="S31" s="129"/>
    </row>
    <row r="32" spans="1:19">
      <c r="A32" s="7" t="s">
        <v>75</v>
      </c>
      <c r="B32" s="8">
        <v>50</v>
      </c>
      <c r="C32" s="3" t="s">
        <v>69</v>
      </c>
      <c r="D32" s="22">
        <f>(kWIE*'BLD WGT'!G85)+(kWNO*'BLD WGT'!G109)</f>
        <v>1.3508929600000002E-2</v>
      </c>
      <c r="E32" s="22">
        <f>(kWhIE*'BLD WGT'!H85)+(kWhNO*'BLD WGT'!H109)+(kWhHEAT*'BLD WGT'!K85)</f>
        <v>97.284464783287433</v>
      </c>
      <c r="F32" s="22">
        <f>THERM*'BLD WGT'!J85</f>
        <v>-1.5338952685599998</v>
      </c>
      <c r="G32" s="12">
        <v>1.3508929600000002E-2</v>
      </c>
      <c r="H32" s="12">
        <v>97.284464783287433</v>
      </c>
      <c r="I32" s="12">
        <v>-1.5338952685599998</v>
      </c>
      <c r="K32" s="127"/>
      <c r="L32" s="128"/>
      <c r="M32" s="128"/>
      <c r="N32" s="128"/>
      <c r="O32" s="128"/>
      <c r="P32" s="128"/>
      <c r="Q32" s="128"/>
      <c r="R32" s="128"/>
      <c r="S32" s="129"/>
    </row>
    <row r="33" spans="1:19">
      <c r="A33" s="7" t="s">
        <v>75</v>
      </c>
      <c r="B33" s="8">
        <v>55</v>
      </c>
      <c r="C33" s="3" t="s">
        <v>69</v>
      </c>
      <c r="D33" s="22">
        <f>(kWIE*'BLD WGT'!G86)+(kWNO*'BLD WGT'!G110)</f>
        <v>1.4854978800000002E-2</v>
      </c>
      <c r="E33" s="22">
        <f>(kWhIE*'BLD WGT'!H86)+(kWhNO*'BLD WGT'!H110)+(kWhHEAT*'BLD WGT'!K86)</f>
        <v>106.97157382054498</v>
      </c>
      <c r="F33" s="22">
        <f>THERM*'BLD WGT'!J86</f>
        <v>-1.6866220363199995</v>
      </c>
      <c r="G33" s="12">
        <v>1.4854978800000002E-2</v>
      </c>
      <c r="H33" s="12">
        <v>106.97157382054498</v>
      </c>
      <c r="I33" s="12">
        <v>-1.6866220363199995</v>
      </c>
      <c r="K33" s="137"/>
      <c r="L33" s="138"/>
      <c r="M33" s="138"/>
      <c r="N33" s="138"/>
      <c r="O33" s="138"/>
      <c r="P33" s="138"/>
      <c r="Q33" s="138"/>
      <c r="R33" s="138"/>
      <c r="S33" s="139"/>
    </row>
    <row r="34" spans="1:19">
      <c r="A34" s="7" t="s">
        <v>75</v>
      </c>
      <c r="B34" s="8">
        <v>65</v>
      </c>
      <c r="C34" s="3" t="s">
        <v>69</v>
      </c>
      <c r="D34" s="22">
        <f>(kWIE*'BLD WGT'!G87)+(kWNO*'BLD WGT'!G111)</f>
        <v>1.7560622399999996E-2</v>
      </c>
      <c r="E34" s="22">
        <f>(kWhIE*'BLD WGT'!H87)+(kWhNO*'BLD WGT'!H111)+(kWhHEAT*'BLD WGT'!K87)</f>
        <v>126.46404206938175</v>
      </c>
      <c r="F34" s="22">
        <f>THERM*'BLD WGT'!J87</f>
        <v>-1.9939700635999995</v>
      </c>
      <c r="G34" s="12">
        <v>1.7560622399999996E-2</v>
      </c>
      <c r="H34" s="12">
        <v>126.46404206938175</v>
      </c>
      <c r="I34" s="12">
        <v>-1.9939700635999995</v>
      </c>
    </row>
    <row r="35" spans="1:19">
      <c r="A35" s="7" t="s">
        <v>75</v>
      </c>
      <c r="B35" s="7">
        <v>70</v>
      </c>
      <c r="C35" s="3" t="s">
        <v>69</v>
      </c>
      <c r="D35" s="22">
        <f>(kWIE*'BLD WGT'!G88)+(kWNO*'BLD WGT'!G112)</f>
        <v>1.8906671600000001E-2</v>
      </c>
      <c r="E35" s="22">
        <f>(kWhIE*'BLD WGT'!H88)+(kWhNO*'BLD WGT'!H112)+(kWhHEAT*'BLD WGT'!K88)</f>
        <v>136.15083323748021</v>
      </c>
      <c r="F35" s="22">
        <f>THERM*'BLD WGT'!J88</f>
        <v>-2.1466970119199997</v>
      </c>
      <c r="G35" s="12">
        <v>1.8906671600000001E-2</v>
      </c>
      <c r="H35" s="12">
        <v>136.15083323748021</v>
      </c>
      <c r="I35" s="12">
        <v>-2.1466970119199997</v>
      </c>
      <c r="K35" s="142" t="s">
        <v>213</v>
      </c>
    </row>
    <row r="36" spans="1:19">
      <c r="K36" s="124" t="s">
        <v>216</v>
      </c>
      <c r="L36" s="125"/>
      <c r="M36" s="125"/>
      <c r="N36" s="125"/>
      <c r="O36" s="125"/>
      <c r="P36" s="125"/>
      <c r="Q36" s="125"/>
      <c r="R36" s="125"/>
      <c r="S36" s="126"/>
    </row>
    <row r="37" spans="1:19" ht="13.5" thickBot="1">
      <c r="K37" s="127"/>
      <c r="L37" s="128"/>
      <c r="M37" s="128"/>
      <c r="N37" s="128"/>
      <c r="O37" s="128"/>
      <c r="P37" s="128"/>
      <c r="Q37" s="128"/>
      <c r="R37" s="128"/>
      <c r="S37" s="129"/>
    </row>
    <row r="38" spans="1:19">
      <c r="K38" s="130" t="s">
        <v>217</v>
      </c>
      <c r="L38" s="123"/>
      <c r="M38" s="128"/>
      <c r="N38" s="128"/>
      <c r="O38" s="128"/>
      <c r="P38" s="128"/>
      <c r="Q38" s="128"/>
      <c r="R38" s="128"/>
      <c r="S38" s="129"/>
    </row>
    <row r="39" spans="1:19">
      <c r="K39" s="131" t="s">
        <v>218</v>
      </c>
      <c r="L39" s="120">
        <v>0.99999985795340796</v>
      </c>
      <c r="M39" s="128"/>
      <c r="N39" s="128"/>
      <c r="O39" s="128"/>
      <c r="P39" s="128"/>
      <c r="Q39" s="128"/>
      <c r="R39" s="128"/>
      <c r="S39" s="129"/>
    </row>
    <row r="40" spans="1:19">
      <c r="K40" s="131" t="s">
        <v>219</v>
      </c>
      <c r="L40" s="120">
        <v>0.99999971590683612</v>
      </c>
      <c r="M40" s="128"/>
      <c r="N40" s="128"/>
      <c r="O40" s="128"/>
      <c r="P40" s="128"/>
      <c r="Q40" s="128"/>
      <c r="R40" s="128"/>
      <c r="S40" s="129"/>
    </row>
    <row r="41" spans="1:19">
      <c r="K41" s="131" t="s">
        <v>220</v>
      </c>
      <c r="L41" s="120">
        <v>0.99999970299351049</v>
      </c>
      <c r="M41" s="128"/>
      <c r="N41" s="128"/>
      <c r="O41" s="128"/>
      <c r="P41" s="128"/>
      <c r="Q41" s="128"/>
      <c r="R41" s="128"/>
      <c r="S41" s="129"/>
    </row>
    <row r="42" spans="1:19">
      <c r="K42" s="131" t="s">
        <v>221</v>
      </c>
      <c r="L42" s="120">
        <v>1.8093569102766747E-2</v>
      </c>
      <c r="M42" s="128"/>
      <c r="N42" s="128"/>
      <c r="O42" s="128"/>
      <c r="P42" s="128"/>
      <c r="Q42" s="128"/>
      <c r="R42" s="128"/>
      <c r="S42" s="129"/>
    </row>
    <row r="43" spans="1:19" ht="13.5" thickBot="1">
      <c r="K43" s="132" t="s">
        <v>222</v>
      </c>
      <c r="L43" s="121">
        <v>24</v>
      </c>
      <c r="M43" s="128"/>
      <c r="N43" s="128"/>
      <c r="O43" s="128"/>
      <c r="P43" s="128"/>
      <c r="Q43" s="128"/>
      <c r="R43" s="128"/>
      <c r="S43" s="129"/>
    </row>
    <row r="44" spans="1:19">
      <c r="K44" s="127"/>
      <c r="L44" s="128"/>
      <c r="M44" s="128"/>
      <c r="N44" s="128"/>
      <c r="O44" s="128"/>
      <c r="P44" s="128"/>
      <c r="Q44" s="128"/>
      <c r="R44" s="128"/>
      <c r="S44" s="129"/>
    </row>
    <row r="45" spans="1:19" ht="13.5" thickBot="1">
      <c r="K45" s="127" t="s">
        <v>223</v>
      </c>
      <c r="L45" s="128"/>
      <c r="M45" s="128"/>
      <c r="N45" s="128"/>
      <c r="O45" s="128"/>
      <c r="P45" s="128"/>
      <c r="Q45" s="128"/>
      <c r="R45" s="128"/>
      <c r="S45" s="129"/>
    </row>
    <row r="46" spans="1:19">
      <c r="K46" s="133"/>
      <c r="L46" s="122" t="s">
        <v>228</v>
      </c>
      <c r="M46" s="122" t="s">
        <v>229</v>
      </c>
      <c r="N46" s="122" t="s">
        <v>230</v>
      </c>
      <c r="O46" s="122" t="s">
        <v>231</v>
      </c>
      <c r="P46" s="122" t="s">
        <v>232</v>
      </c>
      <c r="Q46" s="128"/>
      <c r="R46" s="128"/>
      <c r="S46" s="129"/>
    </row>
    <row r="47" spans="1:19">
      <c r="K47" s="131" t="s">
        <v>224</v>
      </c>
      <c r="L47" s="120">
        <v>1</v>
      </c>
      <c r="M47" s="120">
        <v>25351.885276649911</v>
      </c>
      <c r="N47" s="120">
        <v>25351.885276649911</v>
      </c>
      <c r="O47" s="120">
        <v>77439363.389734089</v>
      </c>
      <c r="P47" s="120">
        <v>1.636303748192394E-73</v>
      </c>
      <c r="Q47" s="128"/>
      <c r="R47" s="128"/>
      <c r="S47" s="129"/>
    </row>
    <row r="48" spans="1:19">
      <c r="K48" s="131" t="s">
        <v>225</v>
      </c>
      <c r="L48" s="120">
        <v>22</v>
      </c>
      <c r="M48" s="120">
        <v>7.2022993432851005E-3</v>
      </c>
      <c r="N48" s="120">
        <v>3.2737724287659547E-4</v>
      </c>
      <c r="O48" s="120"/>
      <c r="P48" s="120"/>
      <c r="Q48" s="128"/>
      <c r="R48" s="128"/>
      <c r="S48" s="129"/>
    </row>
    <row r="49" spans="11:19" ht="13.5" thickBot="1">
      <c r="K49" s="132" t="s">
        <v>226</v>
      </c>
      <c r="L49" s="121">
        <v>23</v>
      </c>
      <c r="M49" s="121">
        <v>25351.892478949256</v>
      </c>
      <c r="N49" s="121"/>
      <c r="O49" s="121"/>
      <c r="P49" s="121"/>
      <c r="Q49" s="128"/>
      <c r="R49" s="128"/>
      <c r="S49" s="129"/>
    </row>
    <row r="50" spans="11:19" ht="13.5" thickBot="1">
      <c r="K50" s="127"/>
      <c r="L50" s="128"/>
      <c r="M50" s="128"/>
      <c r="N50" s="128"/>
      <c r="O50" s="128"/>
      <c r="P50" s="128"/>
      <c r="Q50" s="128"/>
      <c r="R50" s="128"/>
      <c r="S50" s="129"/>
    </row>
    <row r="51" spans="11:19">
      <c r="K51" s="133"/>
      <c r="L51" s="122" t="s">
        <v>233</v>
      </c>
      <c r="M51" s="122" t="s">
        <v>221</v>
      </c>
      <c r="N51" s="122" t="s">
        <v>234</v>
      </c>
      <c r="O51" s="122" t="s">
        <v>235</v>
      </c>
      <c r="P51" s="122" t="s">
        <v>236</v>
      </c>
      <c r="Q51" s="122" t="s">
        <v>237</v>
      </c>
      <c r="R51" s="122" t="s">
        <v>238</v>
      </c>
      <c r="S51" s="134" t="s">
        <v>239</v>
      </c>
    </row>
    <row r="52" spans="11:19">
      <c r="K52" s="131" t="s">
        <v>227</v>
      </c>
      <c r="L52" s="140">
        <v>-6.2613531886626106E-3</v>
      </c>
      <c r="M52" s="120">
        <v>7.2158723256430255E-3</v>
      </c>
      <c r="N52" s="120">
        <v>-0.86771950861875102</v>
      </c>
      <c r="O52" s="120">
        <v>0.39491462589372628</v>
      </c>
      <c r="P52" s="120">
        <v>-2.1226156397058861E-2</v>
      </c>
      <c r="Q52" s="120">
        <v>8.7034500197336381E-3</v>
      </c>
      <c r="R52" s="120">
        <v>-2.1226156397058861E-2</v>
      </c>
      <c r="S52" s="135">
        <v>8.7034500197336381E-3</v>
      </c>
    </row>
    <row r="53" spans="11:19" ht="13.5" thickBot="1">
      <c r="K53" s="132" t="s">
        <v>240</v>
      </c>
      <c r="L53" s="141">
        <v>1.9453667656345202</v>
      </c>
      <c r="M53" s="121">
        <v>2.2106531384236198E-4</v>
      </c>
      <c r="N53" s="121">
        <v>8799.9638288878232</v>
      </c>
      <c r="O53" s="121">
        <v>1.6363037481924402E-73</v>
      </c>
      <c r="P53" s="121">
        <v>1.9449083042360145</v>
      </c>
      <c r="Q53" s="121">
        <v>1.9458252270330259</v>
      </c>
      <c r="R53" s="121">
        <v>1.9449083042360145</v>
      </c>
      <c r="S53" s="136">
        <v>1.9458252270330259</v>
      </c>
    </row>
    <row r="54" spans="11:19">
      <c r="K54" s="127"/>
      <c r="L54" s="128"/>
      <c r="M54" s="128"/>
      <c r="N54" s="128"/>
      <c r="O54" s="128"/>
      <c r="P54" s="128"/>
      <c r="Q54" s="128"/>
      <c r="R54" s="128"/>
      <c r="S54" s="129"/>
    </row>
    <row r="55" spans="11:19">
      <c r="K55" s="127"/>
      <c r="L55" s="128"/>
      <c r="M55" s="128"/>
      <c r="N55" s="128"/>
      <c r="O55" s="128"/>
      <c r="P55" s="128"/>
      <c r="Q55" s="128"/>
      <c r="R55" s="128"/>
      <c r="S55" s="129"/>
    </row>
    <row r="56" spans="11:19">
      <c r="K56" s="137"/>
      <c r="L56" s="138"/>
      <c r="M56" s="138"/>
      <c r="N56" s="138"/>
      <c r="O56" s="138"/>
      <c r="P56" s="138"/>
      <c r="Q56" s="138"/>
      <c r="R56" s="138"/>
      <c r="S56" s="139"/>
    </row>
    <row r="57" spans="11:19">
      <c r="K57" s="128"/>
      <c r="L57" s="128"/>
      <c r="M57" s="128"/>
      <c r="N57" s="128"/>
      <c r="O57" s="128"/>
      <c r="P57" s="128"/>
      <c r="Q57" s="128"/>
      <c r="R57" s="128"/>
      <c r="S57" s="128"/>
    </row>
    <row r="58" spans="11:19">
      <c r="K58" s="128"/>
      <c r="L58" s="128"/>
      <c r="M58" s="128"/>
      <c r="N58" s="128"/>
      <c r="O58" s="128"/>
      <c r="P58" s="128"/>
      <c r="Q58" s="128"/>
      <c r="R58" s="128"/>
      <c r="S58" s="128"/>
    </row>
    <row r="59" spans="11:19">
      <c r="K59" s="142" t="s">
        <v>214</v>
      </c>
    </row>
    <row r="60" spans="11:19">
      <c r="K60" s="124" t="s">
        <v>216</v>
      </c>
      <c r="L60" s="125"/>
      <c r="M60" s="125"/>
      <c r="N60" s="125"/>
      <c r="O60" s="125"/>
      <c r="P60" s="125"/>
      <c r="Q60" s="125"/>
      <c r="R60" s="125"/>
      <c r="S60" s="126"/>
    </row>
    <row r="61" spans="11:19" ht="13.5" thickBot="1">
      <c r="K61" s="127"/>
      <c r="L61" s="128"/>
      <c r="M61" s="128"/>
      <c r="N61" s="128"/>
      <c r="O61" s="128"/>
      <c r="P61" s="128"/>
      <c r="Q61" s="128"/>
      <c r="R61" s="128"/>
      <c r="S61" s="129"/>
    </row>
    <row r="62" spans="11:19">
      <c r="K62" s="130" t="s">
        <v>217</v>
      </c>
      <c r="L62" s="123"/>
      <c r="M62" s="128"/>
      <c r="N62" s="128"/>
      <c r="O62" s="128"/>
      <c r="P62" s="128"/>
      <c r="Q62" s="128"/>
      <c r="R62" s="128"/>
      <c r="S62" s="129"/>
    </row>
    <row r="63" spans="11:19">
      <c r="K63" s="131" t="s">
        <v>218</v>
      </c>
      <c r="L63" s="120">
        <v>0.99999985308905903</v>
      </c>
      <c r="M63" s="128"/>
      <c r="N63" s="128"/>
      <c r="O63" s="128"/>
      <c r="P63" s="128"/>
      <c r="Q63" s="128"/>
      <c r="R63" s="128"/>
      <c r="S63" s="129"/>
    </row>
    <row r="64" spans="11:19">
      <c r="K64" s="131" t="s">
        <v>219</v>
      </c>
      <c r="L64" s="120">
        <v>0.9999997061781396</v>
      </c>
      <c r="M64" s="128"/>
      <c r="N64" s="128"/>
      <c r="O64" s="128"/>
      <c r="P64" s="128"/>
      <c r="Q64" s="128"/>
      <c r="R64" s="128"/>
      <c r="S64" s="129"/>
    </row>
    <row r="65" spans="11:19">
      <c r="K65" s="131" t="s">
        <v>220</v>
      </c>
      <c r="L65" s="120">
        <v>0.99999969282260048</v>
      </c>
      <c r="M65" s="128"/>
      <c r="N65" s="128"/>
      <c r="O65" s="128"/>
      <c r="P65" s="128"/>
      <c r="Q65" s="128"/>
      <c r="R65" s="128"/>
      <c r="S65" s="129"/>
    </row>
    <row r="66" spans="11:19">
      <c r="K66" s="131" t="s">
        <v>221</v>
      </c>
      <c r="L66" s="120">
        <v>2.9012630069685216E-4</v>
      </c>
      <c r="M66" s="128"/>
      <c r="N66" s="128"/>
      <c r="O66" s="128"/>
      <c r="P66" s="128"/>
      <c r="Q66" s="128"/>
      <c r="R66" s="128"/>
      <c r="S66" s="129"/>
    </row>
    <row r="67" spans="11:19" ht="13.5" thickBot="1">
      <c r="K67" s="132" t="s">
        <v>222</v>
      </c>
      <c r="L67" s="121">
        <v>24</v>
      </c>
      <c r="M67" s="128"/>
      <c r="N67" s="128"/>
      <c r="O67" s="128"/>
      <c r="P67" s="128"/>
      <c r="Q67" s="128"/>
      <c r="R67" s="128"/>
      <c r="S67" s="129"/>
    </row>
    <row r="68" spans="11:19">
      <c r="K68" s="127"/>
      <c r="L68" s="128"/>
      <c r="M68" s="128"/>
      <c r="N68" s="128"/>
      <c r="O68" s="128"/>
      <c r="P68" s="128"/>
      <c r="Q68" s="128"/>
      <c r="R68" s="128"/>
      <c r="S68" s="129"/>
    </row>
    <row r="69" spans="11:19" ht="13.5" thickBot="1">
      <c r="K69" s="127" t="s">
        <v>223</v>
      </c>
      <c r="L69" s="128"/>
      <c r="M69" s="128"/>
      <c r="N69" s="128"/>
      <c r="O69" s="128"/>
      <c r="P69" s="128"/>
      <c r="Q69" s="128"/>
      <c r="R69" s="128"/>
      <c r="S69" s="129"/>
    </row>
    <row r="70" spans="11:19">
      <c r="K70" s="133"/>
      <c r="L70" s="122" t="s">
        <v>228</v>
      </c>
      <c r="M70" s="122" t="s">
        <v>229</v>
      </c>
      <c r="N70" s="122" t="s">
        <v>230</v>
      </c>
      <c r="O70" s="122" t="s">
        <v>231</v>
      </c>
      <c r="P70" s="122" t="s">
        <v>232</v>
      </c>
      <c r="Q70" s="128"/>
      <c r="R70" s="128"/>
      <c r="S70" s="129"/>
    </row>
    <row r="71" spans="11:19">
      <c r="K71" s="131" t="s">
        <v>224</v>
      </c>
      <c r="L71" s="120">
        <v>1</v>
      </c>
      <c r="M71" s="120">
        <v>6.3024970350623111</v>
      </c>
      <c r="N71" s="120">
        <v>6.3024970350623111</v>
      </c>
      <c r="O71" s="120">
        <v>74875278.201781824</v>
      </c>
      <c r="P71" s="120">
        <v>2.3698478066164395E-73</v>
      </c>
      <c r="Q71" s="128"/>
      <c r="R71" s="128"/>
      <c r="S71" s="129"/>
    </row>
    <row r="72" spans="11:19">
      <c r="K72" s="131" t="s">
        <v>225</v>
      </c>
      <c r="L72" s="120">
        <v>22</v>
      </c>
      <c r="M72" s="120">
        <v>1.851811947832886E-6</v>
      </c>
      <c r="N72" s="120">
        <v>8.4173270356040276E-8</v>
      </c>
      <c r="O72" s="120"/>
      <c r="P72" s="120"/>
      <c r="Q72" s="128"/>
      <c r="R72" s="128"/>
      <c r="S72" s="129"/>
    </row>
    <row r="73" spans="11:19" ht="13.5" thickBot="1">
      <c r="K73" s="132" t="s">
        <v>226</v>
      </c>
      <c r="L73" s="121">
        <v>23</v>
      </c>
      <c r="M73" s="121">
        <v>6.3024988868742593</v>
      </c>
      <c r="N73" s="121"/>
      <c r="O73" s="121"/>
      <c r="P73" s="121"/>
      <c r="Q73" s="128"/>
      <c r="R73" s="128"/>
      <c r="S73" s="129"/>
    </row>
    <row r="74" spans="11:19" ht="13.5" thickBot="1">
      <c r="K74" s="127"/>
      <c r="L74" s="128"/>
      <c r="M74" s="128"/>
      <c r="N74" s="128"/>
      <c r="O74" s="128"/>
      <c r="P74" s="128"/>
      <c r="Q74" s="128"/>
      <c r="R74" s="128"/>
      <c r="S74" s="129"/>
    </row>
    <row r="75" spans="11:19">
      <c r="K75" s="133"/>
      <c r="L75" s="122" t="s">
        <v>233</v>
      </c>
      <c r="M75" s="122" t="s">
        <v>221</v>
      </c>
      <c r="N75" s="122" t="s">
        <v>234</v>
      </c>
      <c r="O75" s="122" t="s">
        <v>235</v>
      </c>
      <c r="P75" s="122" t="s">
        <v>236</v>
      </c>
      <c r="Q75" s="122" t="s">
        <v>237</v>
      </c>
      <c r="R75" s="122" t="s">
        <v>238</v>
      </c>
      <c r="S75" s="134" t="s">
        <v>239</v>
      </c>
    </row>
    <row r="76" spans="11:19">
      <c r="K76" s="131" t="s">
        <v>227</v>
      </c>
      <c r="L76" s="140">
        <v>1.0083052377107826E-4</v>
      </c>
      <c r="M76" s="120">
        <v>1.1570488565572595E-4</v>
      </c>
      <c r="N76" s="120">
        <v>0.87144568874208472</v>
      </c>
      <c r="O76" s="120">
        <v>0.39292170564989148</v>
      </c>
      <c r="P76" s="120">
        <v>-1.3912672130581965E-4</v>
      </c>
      <c r="Q76" s="120">
        <v>3.4078776884797617E-4</v>
      </c>
      <c r="R76" s="120">
        <v>-1.3912672130581965E-4</v>
      </c>
      <c r="S76" s="135">
        <v>3.4078776884797617E-4</v>
      </c>
    </row>
    <row r="77" spans="11:19">
      <c r="K77" s="143" t="s">
        <v>240</v>
      </c>
      <c r="L77" s="144">
        <v>-3.0672748012461375E-2</v>
      </c>
      <c r="M77" s="145">
        <v>3.5447324600907915E-6</v>
      </c>
      <c r="N77" s="145">
        <v>-8653.0502253125615</v>
      </c>
      <c r="O77" s="145">
        <v>2.3698478066165064E-73</v>
      </c>
      <c r="P77" s="145">
        <v>-3.0680099337609294E-2</v>
      </c>
      <c r="Q77" s="145">
        <v>-3.0665396687313457E-2</v>
      </c>
      <c r="R77" s="145">
        <v>-3.0680099337609294E-2</v>
      </c>
      <c r="S77" s="146">
        <v>-3.0665396687313457E-2</v>
      </c>
    </row>
  </sheetData>
  <mergeCells count="4">
    <mergeCell ref="D10:F10"/>
    <mergeCell ref="G10:I10"/>
    <mergeCell ref="G9:I9"/>
    <mergeCell ref="D9:F9"/>
  </mergeCells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N108"/>
  <sheetViews>
    <sheetView zoomScale="80" zoomScaleNormal="80" workbookViewId="0">
      <selection activeCell="G14" sqref="G14"/>
    </sheetView>
  </sheetViews>
  <sheetFormatPr defaultRowHeight="12.75"/>
  <cols>
    <col min="1" max="1" width="12.28515625" customWidth="1"/>
    <col min="2" max="2" width="14.140625" customWidth="1"/>
    <col min="3" max="3" width="23.42578125" style="6" customWidth="1"/>
    <col min="4" max="4" width="19.42578125" customWidth="1"/>
    <col min="5" max="5" width="14" customWidth="1"/>
    <col min="6" max="6" width="12.85546875" customWidth="1"/>
    <col min="7" max="7" width="13.85546875" customWidth="1"/>
    <col min="8" max="8" width="13.7109375" customWidth="1"/>
    <col min="9" max="9" width="11.42578125" customWidth="1"/>
    <col min="10" max="13" width="12.5703125" customWidth="1"/>
  </cols>
  <sheetData>
    <row r="1" spans="1:14">
      <c r="A1" s="50" t="s">
        <v>93</v>
      </c>
      <c r="B1" s="89"/>
      <c r="C1" s="51"/>
      <c r="D1" s="52" t="s">
        <v>94</v>
      </c>
      <c r="E1" s="53"/>
      <c r="F1" s="53"/>
      <c r="G1" s="53"/>
      <c r="H1" s="53"/>
      <c r="I1" s="54"/>
      <c r="J1" s="55" t="s">
        <v>95</v>
      </c>
      <c r="K1" s="56"/>
      <c r="L1" s="56"/>
      <c r="M1" s="57"/>
    </row>
    <row r="2" spans="1:14">
      <c r="A2" s="58"/>
      <c r="B2" s="90"/>
      <c r="C2" s="59"/>
      <c r="D2" s="84"/>
      <c r="E2" s="61"/>
      <c r="F2" s="60"/>
      <c r="G2" s="60"/>
      <c r="H2" s="60"/>
      <c r="I2" s="62"/>
      <c r="J2" s="63"/>
      <c r="K2" s="64"/>
      <c r="L2" s="64"/>
      <c r="M2" s="65"/>
    </row>
    <row r="3" spans="1:14">
      <c r="A3" s="66" t="s">
        <v>96</v>
      </c>
      <c r="B3" s="91"/>
      <c r="C3" s="67" t="s">
        <v>97</v>
      </c>
      <c r="D3" s="85"/>
      <c r="E3" s="68"/>
      <c r="F3" s="68"/>
      <c r="G3" s="68"/>
      <c r="H3" s="68"/>
      <c r="I3" s="69"/>
      <c r="J3" s="63" t="s">
        <v>98</v>
      </c>
      <c r="K3" s="64"/>
      <c r="L3" s="64"/>
      <c r="M3" s="65"/>
    </row>
    <row r="4" spans="1:14">
      <c r="A4" s="66" t="s">
        <v>65</v>
      </c>
      <c r="B4" s="91"/>
      <c r="C4" s="67" t="s">
        <v>99</v>
      </c>
      <c r="D4" s="68"/>
      <c r="E4" s="70"/>
      <c r="F4" s="68"/>
      <c r="G4" s="70"/>
      <c r="H4" s="68"/>
      <c r="I4" s="71"/>
      <c r="J4" s="63" t="s">
        <v>100</v>
      </c>
      <c r="K4" s="64"/>
      <c r="L4" s="64"/>
      <c r="M4" s="65"/>
    </row>
    <row r="5" spans="1:14">
      <c r="A5" s="58"/>
      <c r="B5" s="90"/>
      <c r="C5" s="59"/>
      <c r="D5" s="86"/>
      <c r="E5" s="70"/>
      <c r="F5" s="68"/>
      <c r="G5" s="70"/>
      <c r="H5" s="68"/>
      <c r="I5" s="71"/>
      <c r="J5" s="63" t="s">
        <v>101</v>
      </c>
      <c r="K5" s="72"/>
      <c r="L5" s="151">
        <f>3.1*365</f>
        <v>1131.5</v>
      </c>
      <c r="M5" s="65"/>
    </row>
    <row r="6" spans="1:14" ht="13.5" thickBot="1">
      <c r="A6" s="73"/>
      <c r="B6" s="92"/>
      <c r="C6" s="74"/>
      <c r="D6" s="68"/>
      <c r="E6" s="68" t="s">
        <v>212</v>
      </c>
      <c r="F6" s="68" t="s">
        <v>213</v>
      </c>
      <c r="G6" s="70"/>
      <c r="H6" s="68" t="s">
        <v>214</v>
      </c>
      <c r="I6" s="71"/>
      <c r="J6" s="75"/>
      <c r="K6" s="76"/>
      <c r="L6" s="76"/>
      <c r="M6" s="77"/>
    </row>
    <row r="7" spans="1:14">
      <c r="A7" s="78"/>
      <c r="B7" s="78"/>
      <c r="C7" s="78"/>
      <c r="D7" s="147" t="s">
        <v>242</v>
      </c>
      <c r="E7" s="164">
        <f>'HVC WGT'!L30</f>
        <v>2.7013761682848693E-4</v>
      </c>
      <c r="F7" s="164">
        <f>'HVC WGT'!L53</f>
        <v>1.9453667656345202</v>
      </c>
      <c r="G7" s="165"/>
      <c r="H7" s="164">
        <f>'HVC WGT'!L77</f>
        <v>-3.0672748012461375E-2</v>
      </c>
      <c r="I7" s="148"/>
      <c r="J7" s="82"/>
      <c r="K7" s="78"/>
      <c r="L7" s="78"/>
      <c r="M7" s="78"/>
    </row>
    <row r="8" spans="1:14" s="16" customFormat="1">
      <c r="A8" s="78"/>
      <c r="B8" s="78"/>
      <c r="C8" s="78"/>
      <c r="D8" s="149" t="s">
        <v>225</v>
      </c>
      <c r="E8" s="166">
        <f>'HVC WGT'!L29/10000000</f>
        <v>-7.5080523215340783E-14</v>
      </c>
      <c r="F8" s="166">
        <f>'HVC WGT'!L52</f>
        <v>-6.2613531886626106E-3</v>
      </c>
      <c r="G8" s="167"/>
      <c r="H8" s="166">
        <f>'HVC WGT'!L76</f>
        <v>1.0083052377107826E-4</v>
      </c>
      <c r="I8" s="150"/>
      <c r="J8" s="82"/>
      <c r="K8" s="78"/>
      <c r="L8" s="78"/>
      <c r="M8" s="78"/>
    </row>
    <row r="9" spans="1:14" s="16" customFormat="1">
      <c r="A9" s="78"/>
      <c r="B9" s="78"/>
      <c r="C9" s="78"/>
      <c r="D9"/>
      <c r="E9" s="80"/>
      <c r="F9" s="79"/>
      <c r="G9" s="80"/>
      <c r="H9" s="79"/>
      <c r="I9" s="81"/>
      <c r="J9" s="82"/>
      <c r="K9" s="78"/>
      <c r="L9" s="78"/>
      <c r="M9" s="78"/>
    </row>
    <row r="10" spans="1:14" s="16" customFormat="1">
      <c r="A10" s="78"/>
      <c r="B10" s="78"/>
      <c r="C10" s="78"/>
      <c r="D10"/>
      <c r="E10" s="223" t="s">
        <v>104</v>
      </c>
      <c r="F10" s="224"/>
      <c r="G10" s="225"/>
      <c r="H10" s="226" t="s">
        <v>105</v>
      </c>
      <c r="I10" s="227"/>
      <c r="J10" s="228"/>
      <c r="K10" s="78"/>
      <c r="L10" s="78"/>
      <c r="M10" s="78"/>
    </row>
    <row r="11" spans="1:14" ht="63.75">
      <c r="A11" s="2" t="s">
        <v>65</v>
      </c>
      <c r="B11" s="2" t="s">
        <v>103</v>
      </c>
      <c r="C11" s="2" t="s">
        <v>102</v>
      </c>
      <c r="D11" s="2" t="s">
        <v>2</v>
      </c>
      <c r="E11" s="48" t="s">
        <v>10</v>
      </c>
      <c r="F11" s="48" t="s">
        <v>66</v>
      </c>
      <c r="G11" s="48" t="s">
        <v>11</v>
      </c>
      <c r="H11" s="93" t="s">
        <v>10</v>
      </c>
      <c r="I11" s="93" t="s">
        <v>66</v>
      </c>
      <c r="J11" s="93" t="s">
        <v>11</v>
      </c>
      <c r="K11" s="93" t="s">
        <v>212</v>
      </c>
      <c r="L11" s="93" t="s">
        <v>213</v>
      </c>
      <c r="M11" s="93" t="s">
        <v>214</v>
      </c>
    </row>
    <row r="12" spans="1:14">
      <c r="A12" s="49" t="s">
        <v>75</v>
      </c>
      <c r="B12" s="49">
        <f>C12*3.53</f>
        <v>17.649999999999999</v>
      </c>
      <c r="C12" s="49">
        <v>5</v>
      </c>
      <c r="D12" s="49" t="s">
        <v>69</v>
      </c>
      <c r="E12" s="113">
        <f>$E$7*C12+$E$8</f>
        <v>1.3506880840673541E-3</v>
      </c>
      <c r="F12" s="115">
        <f>$F$7*C12+$F$8</f>
        <v>9.7205724749839391</v>
      </c>
      <c r="G12" s="111">
        <f>$H$7*C12+$H$8</f>
        <v>-0.1532629095385358</v>
      </c>
      <c r="H12" s="83">
        <v>0</v>
      </c>
      <c r="I12" s="87">
        <f>(B12-C12)/1000*$L$5</f>
        <v>14.313474999999999</v>
      </c>
      <c r="J12" s="83">
        <v>0</v>
      </c>
    </row>
    <row r="13" spans="1:14">
      <c r="A13" s="49" t="s">
        <v>75</v>
      </c>
      <c r="B13" s="49">
        <f t="shared" ref="B13:B76" si="0">C13*3.53</f>
        <v>21.18</v>
      </c>
      <c r="C13" s="49">
        <v>6</v>
      </c>
      <c r="D13" s="49" t="s">
        <v>69</v>
      </c>
      <c r="E13" s="113">
        <f>$E$7*C13+$E$8</f>
        <v>1.6208257008958411E-3</v>
      </c>
      <c r="F13" s="115">
        <f>$F$7*C13+$F$8</f>
        <v>11.665939240618458</v>
      </c>
      <c r="G13" s="111">
        <f>$H$7*C13+$H$8</f>
        <v>-0.18393565755099717</v>
      </c>
      <c r="H13" s="94">
        <v>0</v>
      </c>
      <c r="I13" s="87">
        <f t="shared" ref="I13:I76" si="1">(B13-C13)/1000*$L$5</f>
        <v>17.176169999999999</v>
      </c>
      <c r="J13" s="83">
        <v>0</v>
      </c>
    </row>
    <row r="14" spans="1:14">
      <c r="A14" s="44" t="s">
        <v>75</v>
      </c>
      <c r="B14" s="44">
        <f t="shared" si="0"/>
        <v>24.709999999999997</v>
      </c>
      <c r="C14" s="45">
        <v>7</v>
      </c>
      <c r="D14" s="44" t="s">
        <v>69</v>
      </c>
      <c r="E14" s="114">
        <f>K14</f>
        <v>1.8913335999999996E-3</v>
      </c>
      <c r="F14" s="116">
        <f>L14</f>
        <v>13.62099854177322</v>
      </c>
      <c r="G14" s="112">
        <f>M14</f>
        <v>-0.21476435311199998</v>
      </c>
      <c r="H14" s="95">
        <v>0</v>
      </c>
      <c r="I14" s="88">
        <f t="shared" si="1"/>
        <v>20.038864999999998</v>
      </c>
      <c r="J14" s="44">
        <v>0</v>
      </c>
      <c r="K14" s="110">
        <f>VLOOKUP($C14,'HVC WGT'!$B$11:$F$35,3,FALSE)</f>
        <v>1.8913335999999996E-3</v>
      </c>
      <c r="L14" s="110">
        <f>VLOOKUP($C14,'HVC WGT'!$B$11:$F$35,4,FALSE)</f>
        <v>13.62099854177322</v>
      </c>
      <c r="M14" s="110">
        <f>VLOOKUP($C14,'HVC WGT'!$B$11:$F$35,5,FALSE)</f>
        <v>-0.21476435311199998</v>
      </c>
      <c r="N14" s="109" t="s">
        <v>215</v>
      </c>
    </row>
    <row r="15" spans="1:14" s="16" customFormat="1">
      <c r="A15" s="46" t="s">
        <v>75</v>
      </c>
      <c r="B15" s="46">
        <f t="shared" si="0"/>
        <v>28.24</v>
      </c>
      <c r="C15" s="47">
        <v>8</v>
      </c>
      <c r="D15" s="46" t="s">
        <v>69</v>
      </c>
      <c r="E15" s="113">
        <f>$E$7*C15+$E$8</f>
        <v>2.1611009345528149E-3</v>
      </c>
      <c r="F15" s="115">
        <f>$F$7*C15+$F$8</f>
        <v>15.556672771887499</v>
      </c>
      <c r="G15" s="111">
        <f>$H$7*C15+$H$8</f>
        <v>-0.24528115357591992</v>
      </c>
      <c r="H15" s="94">
        <v>0</v>
      </c>
      <c r="I15" s="87">
        <f t="shared" si="1"/>
        <v>22.901559999999996</v>
      </c>
      <c r="J15" s="83">
        <v>0</v>
      </c>
      <c r="K15" s="110"/>
      <c r="L15" s="110"/>
      <c r="M15" s="110"/>
    </row>
    <row r="16" spans="1:14">
      <c r="A16" s="44" t="s">
        <v>75</v>
      </c>
      <c r="B16" s="44">
        <f t="shared" si="0"/>
        <v>31.77</v>
      </c>
      <c r="C16" s="45">
        <v>9</v>
      </c>
      <c r="D16" s="44" t="s">
        <v>69</v>
      </c>
      <c r="E16" s="114">
        <f>K16</f>
        <v>2.4299548000000001E-3</v>
      </c>
      <c r="F16" s="116">
        <f>L16</f>
        <v>17.49587576219162</v>
      </c>
      <c r="G16" s="112">
        <f>M16</f>
        <v>-0.27585519904</v>
      </c>
      <c r="H16" s="95">
        <v>0</v>
      </c>
      <c r="I16" s="88">
        <f t="shared" si="1"/>
        <v>25.764254999999999</v>
      </c>
      <c r="J16" s="44">
        <v>0</v>
      </c>
      <c r="K16" s="110">
        <f>VLOOKUP($C16,'HVC WGT'!$B$11:$F$35,3,FALSE)</f>
        <v>2.4299548000000001E-3</v>
      </c>
      <c r="L16" s="110">
        <f>VLOOKUP($C16,'HVC WGT'!$B$11:$F$35,4,FALSE)</f>
        <v>17.49587576219162</v>
      </c>
      <c r="M16" s="110">
        <f>VLOOKUP($C16,'HVC WGT'!$B$11:$F$35,5,FALSE)</f>
        <v>-0.27585519904</v>
      </c>
      <c r="N16" s="109" t="s">
        <v>215</v>
      </c>
    </row>
    <row r="17" spans="1:14" s="16" customFormat="1">
      <c r="A17" s="46" t="s">
        <v>75</v>
      </c>
      <c r="B17" s="46">
        <f t="shared" si="0"/>
        <v>35.299999999999997</v>
      </c>
      <c r="C17" s="47">
        <v>10</v>
      </c>
      <c r="D17" s="46" t="s">
        <v>69</v>
      </c>
      <c r="E17" s="113">
        <f>$E$7*C17+$E$8</f>
        <v>2.7013761682097887E-3</v>
      </c>
      <c r="F17" s="115">
        <f>$F$7*C17+$F$8</f>
        <v>19.447406303156541</v>
      </c>
      <c r="G17" s="111">
        <f>$H$7*C17+$H$8</f>
        <v>-0.30662664960084268</v>
      </c>
      <c r="H17" s="94">
        <v>0</v>
      </c>
      <c r="I17" s="87">
        <f t="shared" si="1"/>
        <v>28.626949999999997</v>
      </c>
      <c r="J17" s="83">
        <v>0</v>
      </c>
      <c r="K17" s="110"/>
      <c r="L17" s="110"/>
      <c r="M17" s="110"/>
    </row>
    <row r="18" spans="1:14" ht="13.5" customHeight="1">
      <c r="A18" s="44" t="s">
        <v>75</v>
      </c>
      <c r="B18" s="44">
        <f t="shared" si="0"/>
        <v>38.83</v>
      </c>
      <c r="C18" s="45">
        <v>11</v>
      </c>
      <c r="D18" s="44" t="s">
        <v>69</v>
      </c>
      <c r="E18" s="114">
        <f>K18</f>
        <v>2.9681615999999997E-3</v>
      </c>
      <c r="F18" s="116">
        <f>L18</f>
        <v>21.370720695226485</v>
      </c>
      <c r="G18" s="112">
        <f>M18</f>
        <v>-0.33694507556799996</v>
      </c>
      <c r="H18" s="95">
        <v>0</v>
      </c>
      <c r="I18" s="88">
        <f t="shared" si="1"/>
        <v>31.489644999999996</v>
      </c>
      <c r="J18" s="44">
        <v>0</v>
      </c>
      <c r="K18" s="110">
        <f>VLOOKUP($C18,'HVC WGT'!$B$11:$F$35,3,FALSE)</f>
        <v>2.9681615999999997E-3</v>
      </c>
      <c r="L18" s="110">
        <f>VLOOKUP($C18,'HVC WGT'!$B$11:$F$35,4,FALSE)</f>
        <v>21.370720695226485</v>
      </c>
      <c r="M18" s="110">
        <f>VLOOKUP($C18,'HVC WGT'!$B$11:$F$35,5,FALSE)</f>
        <v>-0.33694507556799996</v>
      </c>
      <c r="N18" s="109" t="s">
        <v>215</v>
      </c>
    </row>
    <row r="19" spans="1:14" s="16" customFormat="1">
      <c r="A19" s="46" t="s">
        <v>75</v>
      </c>
      <c r="B19" s="46">
        <f t="shared" si="0"/>
        <v>42.36</v>
      </c>
      <c r="C19" s="47">
        <v>12</v>
      </c>
      <c r="D19" s="46" t="s">
        <v>69</v>
      </c>
      <c r="E19" s="113">
        <f>$E$7*C19+$E$8</f>
        <v>3.2416514018667629E-3</v>
      </c>
      <c r="F19" s="115">
        <f>$F$7*C19+$F$8</f>
        <v>23.338139834425579</v>
      </c>
      <c r="G19" s="111">
        <f>$H$7*C19+$H$8</f>
        <v>-0.36797214562576541</v>
      </c>
      <c r="H19" s="94">
        <v>0</v>
      </c>
      <c r="I19" s="87">
        <f t="shared" si="1"/>
        <v>34.352339999999998</v>
      </c>
      <c r="J19" s="83">
        <v>0</v>
      </c>
      <c r="K19" s="110"/>
      <c r="L19" s="110"/>
      <c r="M19" s="110"/>
    </row>
    <row r="20" spans="1:14">
      <c r="A20" s="44" t="s">
        <v>75</v>
      </c>
      <c r="B20" s="44">
        <f t="shared" si="0"/>
        <v>45.89</v>
      </c>
      <c r="C20" s="45">
        <v>13</v>
      </c>
      <c r="D20" s="44" t="s">
        <v>69</v>
      </c>
      <c r="E20" s="114">
        <f t="shared" ref="E20:G23" si="2">K20</f>
        <v>3.5134616E-3</v>
      </c>
      <c r="F20" s="116">
        <f t="shared" si="2"/>
        <v>25.30461055855142</v>
      </c>
      <c r="G20" s="112">
        <f t="shared" si="2"/>
        <v>-0.39898417229600003</v>
      </c>
      <c r="H20" s="95">
        <v>0</v>
      </c>
      <c r="I20" s="88">
        <f t="shared" si="1"/>
        <v>37.215035</v>
      </c>
      <c r="J20" s="44">
        <v>0</v>
      </c>
      <c r="K20" s="110">
        <f>VLOOKUP($C20,'HVC WGT'!$B$11:$F$35,3,FALSE)</f>
        <v>3.5134616E-3</v>
      </c>
      <c r="L20" s="110">
        <f>VLOOKUP($C20,'HVC WGT'!$B$11:$F$35,4,FALSE)</f>
        <v>25.30461055855142</v>
      </c>
      <c r="M20" s="110">
        <f>VLOOKUP($C20,'HVC WGT'!$B$11:$F$35,5,FALSE)</f>
        <v>-0.39898417229600003</v>
      </c>
      <c r="N20" s="109" t="s">
        <v>215</v>
      </c>
    </row>
    <row r="21" spans="1:14">
      <c r="A21" s="44" t="s">
        <v>75</v>
      </c>
      <c r="B21" s="44">
        <f t="shared" si="0"/>
        <v>49.419999999999995</v>
      </c>
      <c r="C21" s="45">
        <v>14</v>
      </c>
      <c r="D21" s="44" t="s">
        <v>69</v>
      </c>
      <c r="E21" s="114">
        <f t="shared" si="2"/>
        <v>3.7824715999999997E-3</v>
      </c>
      <c r="F21" s="116">
        <f t="shared" si="2"/>
        <v>27.242033025068853</v>
      </c>
      <c r="G21" s="112">
        <f t="shared" si="2"/>
        <v>-0.42952911055999998</v>
      </c>
      <c r="H21" s="95">
        <v>0</v>
      </c>
      <c r="I21" s="88">
        <f t="shared" si="1"/>
        <v>40.077729999999995</v>
      </c>
      <c r="J21" s="44">
        <v>0</v>
      </c>
      <c r="K21" s="110">
        <f>VLOOKUP($C21,'HVC WGT'!$B$11:$F$35,3,FALSE)</f>
        <v>3.7824715999999997E-3</v>
      </c>
      <c r="L21" s="110">
        <f>VLOOKUP($C21,'HVC WGT'!$B$11:$F$35,4,FALSE)</f>
        <v>27.242033025068853</v>
      </c>
      <c r="M21" s="110">
        <f>VLOOKUP($C21,'HVC WGT'!$B$11:$F$35,5,FALSE)</f>
        <v>-0.42952911055999998</v>
      </c>
      <c r="N21" s="109" t="s">
        <v>215</v>
      </c>
    </row>
    <row r="22" spans="1:14">
      <c r="A22" s="44" t="s">
        <v>75</v>
      </c>
      <c r="B22" s="44">
        <f t="shared" si="0"/>
        <v>52.949999999999996</v>
      </c>
      <c r="C22" s="45">
        <v>15</v>
      </c>
      <c r="D22" s="44" t="s">
        <v>69</v>
      </c>
      <c r="E22" s="114">
        <f t="shared" si="2"/>
        <v>4.0520672000000004E-3</v>
      </c>
      <c r="F22" s="116">
        <f t="shared" si="2"/>
        <v>29.179453885604453</v>
      </c>
      <c r="G22" s="112">
        <f t="shared" si="2"/>
        <v>-0.46007448216799995</v>
      </c>
      <c r="H22" s="95">
        <v>0</v>
      </c>
      <c r="I22" s="88">
        <f t="shared" si="1"/>
        <v>42.940424999999998</v>
      </c>
      <c r="J22" s="44">
        <v>0</v>
      </c>
      <c r="K22" s="110">
        <f>VLOOKUP($C22,'HVC WGT'!$B$11:$F$35,3,FALSE)</f>
        <v>4.0520672000000004E-3</v>
      </c>
      <c r="L22" s="110">
        <f>VLOOKUP($C22,'HVC WGT'!$B$11:$F$35,4,FALSE)</f>
        <v>29.179453885604453</v>
      </c>
      <c r="M22" s="110">
        <f>VLOOKUP($C22,'HVC WGT'!$B$11:$F$35,5,FALSE)</f>
        <v>-0.46007448216799995</v>
      </c>
      <c r="N22" s="109" t="s">
        <v>215</v>
      </c>
    </row>
    <row r="23" spans="1:14">
      <c r="A23" s="44" t="s">
        <v>75</v>
      </c>
      <c r="B23" s="44">
        <f t="shared" si="0"/>
        <v>56.48</v>
      </c>
      <c r="C23" s="45">
        <v>16</v>
      </c>
      <c r="D23" s="44" t="s">
        <v>69</v>
      </c>
      <c r="E23" s="114">
        <f t="shared" si="2"/>
        <v>4.3212883999999997E-3</v>
      </c>
      <c r="F23" s="116">
        <f t="shared" si="2"/>
        <v>31.116814885813064</v>
      </c>
      <c r="G23" s="112">
        <f t="shared" si="2"/>
        <v>-0.49061912531999996</v>
      </c>
      <c r="H23" s="95">
        <v>0</v>
      </c>
      <c r="I23" s="88">
        <f t="shared" si="1"/>
        <v>45.803119999999993</v>
      </c>
      <c r="J23" s="44">
        <v>0</v>
      </c>
      <c r="K23" s="110">
        <f>VLOOKUP($C23,'HVC WGT'!$B$11:$F$35,3,FALSE)</f>
        <v>4.3212883999999997E-3</v>
      </c>
      <c r="L23" s="110">
        <f>VLOOKUP($C23,'HVC WGT'!$B$11:$F$35,4,FALSE)</f>
        <v>31.116814885813064</v>
      </c>
      <c r="M23" s="110">
        <f>VLOOKUP($C23,'HVC WGT'!$B$11:$F$35,5,FALSE)</f>
        <v>-0.49061912531999996</v>
      </c>
      <c r="N23" s="109" t="s">
        <v>215</v>
      </c>
    </row>
    <row r="24" spans="1:14" s="16" customFormat="1">
      <c r="A24" s="46" t="s">
        <v>75</v>
      </c>
      <c r="B24" s="46">
        <f t="shared" si="0"/>
        <v>60.01</v>
      </c>
      <c r="C24" s="47">
        <v>17</v>
      </c>
      <c r="D24" s="46" t="s">
        <v>69</v>
      </c>
      <c r="E24" s="113">
        <f>$E$7*C24+$E$8</f>
        <v>4.5923394860091973E-3</v>
      </c>
      <c r="F24" s="115">
        <f>$F$7*C24+$F$8</f>
        <v>33.064973662598177</v>
      </c>
      <c r="G24" s="111">
        <f>$H$7*C24+$H$8</f>
        <v>-0.52133588568807232</v>
      </c>
      <c r="H24" s="94">
        <v>0</v>
      </c>
      <c r="I24" s="87">
        <f t="shared" si="1"/>
        <v>48.665815000000002</v>
      </c>
      <c r="J24" s="83">
        <v>0</v>
      </c>
      <c r="K24" s="110"/>
      <c r="L24" s="110"/>
      <c r="M24" s="110"/>
    </row>
    <row r="25" spans="1:14">
      <c r="A25" s="44" t="s">
        <v>75</v>
      </c>
      <c r="B25" s="44">
        <f t="shared" si="0"/>
        <v>63.54</v>
      </c>
      <c r="C25" s="45">
        <v>18</v>
      </c>
      <c r="D25" s="44" t="s">
        <v>69</v>
      </c>
      <c r="E25" s="114">
        <f t="shared" ref="E25:G27" si="3">K25</f>
        <v>4.8594951999999993E-3</v>
      </c>
      <c r="F25" s="116">
        <f t="shared" si="3"/>
        <v>34.991696063449162</v>
      </c>
      <c r="G25" s="112">
        <f t="shared" si="3"/>
        <v>-0.5517099827919999</v>
      </c>
      <c r="H25" s="95">
        <v>0</v>
      </c>
      <c r="I25" s="88">
        <f t="shared" si="1"/>
        <v>51.528509999999997</v>
      </c>
      <c r="J25" s="44">
        <v>0</v>
      </c>
      <c r="K25" s="110">
        <f>VLOOKUP($C25,'HVC WGT'!$B$11:$F$35,3,FALSE)</f>
        <v>4.8594951999999993E-3</v>
      </c>
      <c r="L25" s="110">
        <f>VLOOKUP($C25,'HVC WGT'!$B$11:$F$35,4,FALSE)</f>
        <v>34.991696063449162</v>
      </c>
      <c r="M25" s="110">
        <f>VLOOKUP($C25,'HVC WGT'!$B$11:$F$35,5,FALSE)</f>
        <v>-0.5517099827919999</v>
      </c>
      <c r="N25" s="109" t="s">
        <v>215</v>
      </c>
    </row>
    <row r="26" spans="1:14">
      <c r="A26" s="44" t="s">
        <v>75</v>
      </c>
      <c r="B26" s="44">
        <f t="shared" si="0"/>
        <v>67.069999999999993</v>
      </c>
      <c r="C26" s="45">
        <v>19</v>
      </c>
      <c r="D26" s="44" t="s">
        <v>69</v>
      </c>
      <c r="E26" s="114">
        <f t="shared" si="3"/>
        <v>5.1285208000000004E-3</v>
      </c>
      <c r="F26" s="116">
        <f t="shared" si="3"/>
        <v>36.929117079664806</v>
      </c>
      <c r="G26" s="112">
        <f t="shared" si="3"/>
        <v>-0.58225489145599985</v>
      </c>
      <c r="H26" s="95">
        <v>0</v>
      </c>
      <c r="I26" s="88">
        <f t="shared" si="1"/>
        <v>54.391204999999992</v>
      </c>
      <c r="J26" s="44">
        <v>0</v>
      </c>
      <c r="K26" s="110">
        <f>VLOOKUP($C26,'HVC WGT'!$B$11:$F$35,3,FALSE)</f>
        <v>5.1285208000000004E-3</v>
      </c>
      <c r="L26" s="110">
        <f>VLOOKUP($C26,'HVC WGT'!$B$11:$F$35,4,FALSE)</f>
        <v>36.929117079664806</v>
      </c>
      <c r="M26" s="110">
        <f>VLOOKUP($C26,'HVC WGT'!$B$11:$F$35,5,FALSE)</f>
        <v>-0.58225489145599985</v>
      </c>
      <c r="N26" s="109" t="s">
        <v>215</v>
      </c>
    </row>
    <row r="27" spans="1:14">
      <c r="A27" s="44" t="s">
        <v>75</v>
      </c>
      <c r="B27" s="44">
        <f t="shared" si="0"/>
        <v>70.599999999999994</v>
      </c>
      <c r="C27" s="45">
        <v>20</v>
      </c>
      <c r="D27" s="44" t="s">
        <v>69</v>
      </c>
      <c r="E27" s="114">
        <f t="shared" si="3"/>
        <v>5.4051696000000007E-3</v>
      </c>
      <c r="F27" s="116">
        <f t="shared" si="3"/>
        <v>38.925607878286556</v>
      </c>
      <c r="G27" s="112">
        <f t="shared" si="3"/>
        <v>-0.61374885515199995</v>
      </c>
      <c r="H27" s="95">
        <v>0</v>
      </c>
      <c r="I27" s="88">
        <f t="shared" si="1"/>
        <v>57.253899999999994</v>
      </c>
      <c r="J27" s="44">
        <v>0</v>
      </c>
      <c r="K27" s="110">
        <f>VLOOKUP($C27,'HVC WGT'!$B$11:$F$35,3,FALSE)</f>
        <v>5.4051696000000007E-3</v>
      </c>
      <c r="L27" s="110">
        <f>VLOOKUP($C27,'HVC WGT'!$B$11:$F$35,4,FALSE)</f>
        <v>38.925607878286556</v>
      </c>
      <c r="M27" s="110">
        <f>VLOOKUP($C27,'HVC WGT'!$B$11:$F$35,5,FALSE)</f>
        <v>-0.61374885515199995</v>
      </c>
      <c r="N27" s="109" t="s">
        <v>215</v>
      </c>
    </row>
    <row r="28" spans="1:14" s="16" customFormat="1">
      <c r="A28" s="46" t="s">
        <v>75</v>
      </c>
      <c r="B28" s="46">
        <f t="shared" si="0"/>
        <v>74.13</v>
      </c>
      <c r="C28" s="47">
        <v>21</v>
      </c>
      <c r="D28" s="46" t="s">
        <v>69</v>
      </c>
      <c r="E28" s="113">
        <f>$E$7*C28+$E$8</f>
        <v>5.6728899533231448E-3</v>
      </c>
      <c r="F28" s="115">
        <f>$F$7*C28+$F$8</f>
        <v>40.846440725136262</v>
      </c>
      <c r="G28" s="111">
        <f>$H$7*C28+$H$8</f>
        <v>-0.64402687773791778</v>
      </c>
      <c r="H28" s="94">
        <v>0</v>
      </c>
      <c r="I28" s="87">
        <f t="shared" si="1"/>
        <v>60.116594999999997</v>
      </c>
      <c r="J28" s="83">
        <v>0</v>
      </c>
      <c r="K28" s="110"/>
      <c r="L28" s="110"/>
      <c r="M28" s="110"/>
    </row>
    <row r="29" spans="1:14" s="16" customFormat="1">
      <c r="A29" s="46" t="s">
        <v>75</v>
      </c>
      <c r="B29" s="46">
        <f t="shared" si="0"/>
        <v>77.66</v>
      </c>
      <c r="C29" s="47">
        <v>22</v>
      </c>
      <c r="D29" s="46" t="s">
        <v>69</v>
      </c>
      <c r="E29" s="113">
        <f>$E$7*C29+$E$8</f>
        <v>5.9430275701516317E-3</v>
      </c>
      <c r="F29" s="115">
        <f>$F$7*C29+$F$8</f>
        <v>42.791807490770779</v>
      </c>
      <c r="G29" s="111">
        <f>$H$7*C29+$H$8</f>
        <v>-0.67469962575037923</v>
      </c>
      <c r="H29" s="94">
        <v>0</v>
      </c>
      <c r="I29" s="87">
        <f t="shared" si="1"/>
        <v>62.979289999999992</v>
      </c>
      <c r="J29" s="83">
        <v>0</v>
      </c>
      <c r="K29" s="110"/>
      <c r="L29" s="110"/>
      <c r="M29" s="110"/>
    </row>
    <row r="30" spans="1:14">
      <c r="A30" s="44" t="s">
        <v>75</v>
      </c>
      <c r="B30" s="44">
        <f t="shared" si="0"/>
        <v>81.19</v>
      </c>
      <c r="C30" s="45">
        <v>23</v>
      </c>
      <c r="D30" s="44" t="s">
        <v>69</v>
      </c>
      <c r="E30" s="114">
        <f t="shared" ref="E30:E35" si="4">K30</f>
        <v>6.2124263999999993E-3</v>
      </c>
      <c r="F30" s="116">
        <f t="shared" ref="F30:F35" si="5">L30</f>
        <v>44.737849935463224</v>
      </c>
      <c r="G30" s="112">
        <f t="shared" ref="G30:G35" si="6">M30</f>
        <v>-0.70538438833599992</v>
      </c>
      <c r="H30" s="95">
        <v>0</v>
      </c>
      <c r="I30" s="88">
        <f t="shared" si="1"/>
        <v>65.841984999999994</v>
      </c>
      <c r="J30" s="44">
        <v>0</v>
      </c>
      <c r="K30" s="110">
        <f>VLOOKUP($C30,'HVC WGT'!$B$11:$F$35,3,FALSE)</f>
        <v>6.2124263999999993E-3</v>
      </c>
      <c r="L30" s="110">
        <f>VLOOKUP($C30,'HVC WGT'!$B$11:$F$35,4,FALSE)</f>
        <v>44.737849935463224</v>
      </c>
      <c r="M30" s="110">
        <f>VLOOKUP($C30,'HVC WGT'!$B$11:$F$35,5,FALSE)</f>
        <v>-0.70538438833599992</v>
      </c>
      <c r="N30" s="109" t="s">
        <v>215</v>
      </c>
    </row>
    <row r="31" spans="1:14">
      <c r="A31" s="44" t="s">
        <v>75</v>
      </c>
      <c r="B31" s="44">
        <f t="shared" si="0"/>
        <v>84.72</v>
      </c>
      <c r="C31" s="45">
        <v>24</v>
      </c>
      <c r="D31" s="44" t="s">
        <v>69</v>
      </c>
      <c r="E31" s="114">
        <f t="shared" si="4"/>
        <v>6.4816231999999998E-3</v>
      </c>
      <c r="F31" s="116">
        <f t="shared" si="5"/>
        <v>46.675286243192502</v>
      </c>
      <c r="G31" s="112">
        <f t="shared" si="6"/>
        <v>-0.73593063225599997</v>
      </c>
      <c r="H31" s="95">
        <v>0</v>
      </c>
      <c r="I31" s="88">
        <f t="shared" si="1"/>
        <v>68.704679999999996</v>
      </c>
      <c r="J31" s="44">
        <v>0</v>
      </c>
      <c r="K31" s="110">
        <f>VLOOKUP($C31,'HVC WGT'!$B$11:$F$35,3,FALSE)</f>
        <v>6.4816231999999998E-3</v>
      </c>
      <c r="L31" s="110">
        <f>VLOOKUP($C31,'HVC WGT'!$B$11:$F$35,4,FALSE)</f>
        <v>46.675286243192502</v>
      </c>
      <c r="M31" s="110">
        <f>VLOOKUP($C31,'HVC WGT'!$B$11:$F$35,5,FALSE)</f>
        <v>-0.73593063225599997</v>
      </c>
      <c r="N31" s="109" t="s">
        <v>215</v>
      </c>
    </row>
    <row r="32" spans="1:14">
      <c r="A32" s="44" t="s">
        <v>75</v>
      </c>
      <c r="B32" s="44">
        <f t="shared" si="0"/>
        <v>88.25</v>
      </c>
      <c r="C32" s="45">
        <v>25</v>
      </c>
      <c r="D32" s="44" t="s">
        <v>69</v>
      </c>
      <c r="E32" s="114">
        <f t="shared" si="4"/>
        <v>6.7512188000000001E-3</v>
      </c>
      <c r="F32" s="116">
        <f t="shared" si="5"/>
        <v>48.612754154608844</v>
      </c>
      <c r="G32" s="112">
        <f t="shared" si="6"/>
        <v>-0.76647364799999995</v>
      </c>
      <c r="H32" s="95">
        <v>0</v>
      </c>
      <c r="I32" s="88">
        <f t="shared" si="1"/>
        <v>71.567374999999998</v>
      </c>
      <c r="J32" s="44">
        <v>0</v>
      </c>
      <c r="K32" s="110">
        <f>VLOOKUP($C32,'HVC WGT'!$B$11:$F$35,3,FALSE)</f>
        <v>6.7512188000000001E-3</v>
      </c>
      <c r="L32" s="110">
        <f>VLOOKUP($C32,'HVC WGT'!$B$11:$F$35,4,FALSE)</f>
        <v>48.612754154608844</v>
      </c>
      <c r="M32" s="110">
        <f>VLOOKUP($C32,'HVC WGT'!$B$11:$F$35,5,FALSE)</f>
        <v>-0.76647364799999995</v>
      </c>
      <c r="N32" s="109" t="s">
        <v>215</v>
      </c>
    </row>
    <row r="33" spans="1:14">
      <c r="A33" s="44" t="s">
        <v>75</v>
      </c>
      <c r="B33" s="44">
        <f t="shared" si="0"/>
        <v>91.78</v>
      </c>
      <c r="C33" s="45">
        <v>26</v>
      </c>
      <c r="D33" s="44" t="s">
        <v>69</v>
      </c>
      <c r="E33" s="114">
        <f t="shared" si="4"/>
        <v>7.0202287999999993E-3</v>
      </c>
      <c r="F33" s="116">
        <f t="shared" si="5"/>
        <v>50.550086445004396</v>
      </c>
      <c r="G33" s="112">
        <f t="shared" si="6"/>
        <v>-0.79701701480000009</v>
      </c>
      <c r="H33" s="95">
        <v>0</v>
      </c>
      <c r="I33" s="88">
        <f t="shared" si="1"/>
        <v>74.430070000000001</v>
      </c>
      <c r="J33" s="44">
        <v>0</v>
      </c>
      <c r="K33" s="110">
        <f>VLOOKUP($C33,'HVC WGT'!$B$11:$F$35,3,FALSE)</f>
        <v>7.0202287999999993E-3</v>
      </c>
      <c r="L33" s="110">
        <f>VLOOKUP($C33,'HVC WGT'!$B$11:$F$35,4,FALSE)</f>
        <v>50.550086445004396</v>
      </c>
      <c r="M33" s="110">
        <f>VLOOKUP($C33,'HVC WGT'!$B$11:$F$35,5,FALSE)</f>
        <v>-0.79701701480000009</v>
      </c>
      <c r="N33" s="109" t="s">
        <v>215</v>
      </c>
    </row>
    <row r="34" spans="1:14">
      <c r="A34" s="44" t="s">
        <v>75</v>
      </c>
      <c r="B34" s="44">
        <f t="shared" si="0"/>
        <v>95.309999999999988</v>
      </c>
      <c r="C34" s="45">
        <v>27</v>
      </c>
      <c r="D34" s="44" t="s">
        <v>69</v>
      </c>
      <c r="E34" s="114">
        <f t="shared" si="4"/>
        <v>7.2959332000000002E-3</v>
      </c>
      <c r="F34" s="116">
        <f t="shared" si="5"/>
        <v>52.54665428656314</v>
      </c>
      <c r="G34" s="112">
        <f t="shared" si="6"/>
        <v>-0.82850973647999993</v>
      </c>
      <c r="H34" s="95">
        <v>0</v>
      </c>
      <c r="I34" s="88">
        <f t="shared" si="1"/>
        <v>77.292764999999974</v>
      </c>
      <c r="J34" s="44">
        <v>0</v>
      </c>
      <c r="K34" s="110">
        <f>VLOOKUP($C34,'HVC WGT'!$B$11:$F$35,3,FALSE)</f>
        <v>7.2959332000000002E-3</v>
      </c>
      <c r="L34" s="110">
        <f>VLOOKUP($C34,'HVC WGT'!$B$11:$F$35,4,FALSE)</f>
        <v>52.54665428656314</v>
      </c>
      <c r="M34" s="110">
        <f>VLOOKUP($C34,'HVC WGT'!$B$11:$F$35,5,FALSE)</f>
        <v>-0.82850973647999993</v>
      </c>
      <c r="N34" s="109" t="s">
        <v>215</v>
      </c>
    </row>
    <row r="35" spans="1:14">
      <c r="A35" s="44" t="s">
        <v>75</v>
      </c>
      <c r="B35" s="44">
        <f t="shared" si="0"/>
        <v>98.839999999999989</v>
      </c>
      <c r="C35" s="45">
        <v>28</v>
      </c>
      <c r="D35" s="44" t="s">
        <v>69</v>
      </c>
      <c r="E35" s="114">
        <f t="shared" si="4"/>
        <v>7.5655287999999996E-3</v>
      </c>
      <c r="F35" s="116">
        <f t="shared" si="5"/>
        <v>54.484027517140341</v>
      </c>
      <c r="G35" s="112">
        <f t="shared" si="6"/>
        <v>-0.85905743672000001</v>
      </c>
      <c r="H35" s="95">
        <v>0</v>
      </c>
      <c r="I35" s="88">
        <f t="shared" si="1"/>
        <v>80.155459999999991</v>
      </c>
      <c r="J35" s="44">
        <v>0</v>
      </c>
      <c r="K35" s="110">
        <f>VLOOKUP($C35,'HVC WGT'!$B$11:$F$35,3,FALSE)</f>
        <v>7.5655287999999996E-3</v>
      </c>
      <c r="L35" s="110">
        <f>VLOOKUP($C35,'HVC WGT'!$B$11:$F$35,4,FALSE)</f>
        <v>54.484027517140341</v>
      </c>
      <c r="M35" s="110">
        <f>VLOOKUP($C35,'HVC WGT'!$B$11:$F$35,5,FALSE)</f>
        <v>-0.85905743672000001</v>
      </c>
      <c r="N35" s="109" t="s">
        <v>215</v>
      </c>
    </row>
    <row r="36" spans="1:14" s="16" customFormat="1">
      <c r="A36" s="46" t="s">
        <v>75</v>
      </c>
      <c r="B36" s="46">
        <f t="shared" si="0"/>
        <v>102.36999999999999</v>
      </c>
      <c r="C36" s="47">
        <v>29</v>
      </c>
      <c r="D36" s="46" t="s">
        <v>69</v>
      </c>
      <c r="E36" s="113">
        <f>$E$7*C36+$E$8</f>
        <v>7.8339908879510398E-3</v>
      </c>
      <c r="F36" s="115">
        <f>$F$7*C36+$F$8</f>
        <v>56.409374850212423</v>
      </c>
      <c r="G36" s="111">
        <f>$H$7*C36+$H$8</f>
        <v>-0.88940886183760881</v>
      </c>
      <c r="H36" s="94">
        <v>0</v>
      </c>
      <c r="I36" s="87">
        <f t="shared" si="1"/>
        <v>83.018154999999993</v>
      </c>
      <c r="J36" s="83">
        <v>0</v>
      </c>
      <c r="K36" s="110"/>
      <c r="L36" s="110"/>
      <c r="M36" s="110"/>
    </row>
    <row r="37" spans="1:14">
      <c r="A37" s="44" t="s">
        <v>75</v>
      </c>
      <c r="B37" s="44">
        <f t="shared" si="0"/>
        <v>105.89999999999999</v>
      </c>
      <c r="C37" s="45">
        <v>30</v>
      </c>
      <c r="D37" s="44" t="s">
        <v>69</v>
      </c>
      <c r="E37" s="114">
        <f>K37</f>
        <v>8.103759999999998E-3</v>
      </c>
      <c r="F37" s="116">
        <f>L37</f>
        <v>58.358820842847926</v>
      </c>
      <c r="G37" s="112">
        <f>M37</f>
        <v>-0.92014543720000008</v>
      </c>
      <c r="H37" s="95">
        <v>0</v>
      </c>
      <c r="I37" s="88">
        <f t="shared" si="1"/>
        <v>85.880849999999995</v>
      </c>
      <c r="J37" s="44">
        <v>0</v>
      </c>
      <c r="K37" s="110">
        <f>VLOOKUP($C37,'HVC WGT'!$B$11:$F$35,3,FALSE)</f>
        <v>8.103759999999998E-3</v>
      </c>
      <c r="L37" s="110">
        <f>VLOOKUP($C37,'HVC WGT'!$B$11:$F$35,4,FALSE)</f>
        <v>58.358820842847926</v>
      </c>
      <c r="M37" s="110">
        <f>VLOOKUP($C37,'HVC WGT'!$B$11:$F$35,5,FALSE)</f>
        <v>-0.92014543720000008</v>
      </c>
      <c r="N37" s="109" t="s">
        <v>215</v>
      </c>
    </row>
    <row r="38" spans="1:14" s="16" customFormat="1">
      <c r="A38" s="46" t="s">
        <v>75</v>
      </c>
      <c r="B38" s="46">
        <f t="shared" si="0"/>
        <v>109.42999999999999</v>
      </c>
      <c r="C38" s="47">
        <v>31</v>
      </c>
      <c r="D38" s="46" t="s">
        <v>69</v>
      </c>
      <c r="E38" s="113">
        <f>$E$7*C38+$E$8</f>
        <v>8.3742661216080136E-3</v>
      </c>
      <c r="F38" s="115">
        <f>$F$7*C38+$F$8</f>
        <v>60.300108381481465</v>
      </c>
      <c r="G38" s="111">
        <f>$H$7*C38+$H$8</f>
        <v>-0.9507543578625316</v>
      </c>
      <c r="H38" s="94">
        <v>0</v>
      </c>
      <c r="I38" s="87">
        <f t="shared" si="1"/>
        <v>88.743544999999983</v>
      </c>
      <c r="J38" s="83">
        <v>0</v>
      </c>
      <c r="K38" s="110"/>
      <c r="L38" s="110"/>
      <c r="M38" s="110"/>
    </row>
    <row r="39" spans="1:14">
      <c r="A39" s="44" t="s">
        <v>75</v>
      </c>
      <c r="B39" s="44">
        <f t="shared" si="0"/>
        <v>112.96</v>
      </c>
      <c r="C39" s="45">
        <v>32</v>
      </c>
      <c r="D39" s="44" t="s">
        <v>69</v>
      </c>
      <c r="E39" s="114">
        <f>K39</f>
        <v>8.6419668000000012E-3</v>
      </c>
      <c r="F39" s="116">
        <f>L39</f>
        <v>62.233699683820682</v>
      </c>
      <c r="G39" s="112">
        <f>M39</f>
        <v>-0.98123650423999997</v>
      </c>
      <c r="H39" s="95">
        <v>0</v>
      </c>
      <c r="I39" s="88">
        <f t="shared" si="1"/>
        <v>91.606239999999985</v>
      </c>
      <c r="J39" s="44">
        <v>0</v>
      </c>
      <c r="K39" s="110">
        <f>VLOOKUP($C39,'HVC WGT'!$B$11:$F$35,3,FALSE)</f>
        <v>8.6419668000000012E-3</v>
      </c>
      <c r="L39" s="110">
        <f>VLOOKUP($C39,'HVC WGT'!$B$11:$F$35,4,FALSE)</f>
        <v>62.233699683820682</v>
      </c>
      <c r="M39" s="110">
        <f>VLOOKUP($C39,'HVC WGT'!$B$11:$F$35,5,FALSE)</f>
        <v>-0.98123650423999997</v>
      </c>
      <c r="N39" s="109" t="s">
        <v>215</v>
      </c>
    </row>
    <row r="40" spans="1:14" s="16" customFormat="1">
      <c r="A40" s="46" t="s">
        <v>75</v>
      </c>
      <c r="B40" s="46">
        <f t="shared" si="0"/>
        <v>116.49</v>
      </c>
      <c r="C40" s="47">
        <v>33</v>
      </c>
      <c r="D40" s="46" t="s">
        <v>69</v>
      </c>
      <c r="E40" s="113">
        <f>$E$7*C40+$E$8</f>
        <v>8.9145413552649891E-3</v>
      </c>
      <c r="F40" s="115">
        <f>$F$7*C40+$F$8</f>
        <v>64.1908419127505</v>
      </c>
      <c r="G40" s="111">
        <f>$H$7*C40+$H$8</f>
        <v>-1.0120998538874544</v>
      </c>
      <c r="H40" s="94">
        <v>0</v>
      </c>
      <c r="I40" s="87">
        <f t="shared" si="1"/>
        <v>94.468934999999988</v>
      </c>
      <c r="J40" s="83">
        <v>0</v>
      </c>
      <c r="K40" s="110"/>
      <c r="L40" s="110"/>
      <c r="M40" s="110"/>
    </row>
    <row r="41" spans="1:14" s="16" customFormat="1">
      <c r="A41" s="46" t="s">
        <v>75</v>
      </c>
      <c r="B41" s="46">
        <f t="shared" si="0"/>
        <v>120.02</v>
      </c>
      <c r="C41" s="47">
        <v>34</v>
      </c>
      <c r="D41" s="46" t="s">
        <v>69</v>
      </c>
      <c r="E41" s="113">
        <f>$E$7*C41+$E$8</f>
        <v>9.1846789720934751E-3</v>
      </c>
      <c r="F41" s="115">
        <f>$F$7*C41+$F$8</f>
        <v>66.136208678385017</v>
      </c>
      <c r="G41" s="111">
        <f>$H$7*C41+$H$8</f>
        <v>-1.0427726018999157</v>
      </c>
      <c r="H41" s="94">
        <v>0</v>
      </c>
      <c r="I41" s="87">
        <f t="shared" si="1"/>
        <v>97.331630000000004</v>
      </c>
      <c r="J41" s="83">
        <v>0</v>
      </c>
      <c r="K41" s="110"/>
      <c r="L41" s="110"/>
      <c r="M41" s="110"/>
    </row>
    <row r="42" spans="1:14" s="16" customFormat="1">
      <c r="A42" s="46" t="s">
        <v>75</v>
      </c>
      <c r="B42" s="46">
        <f t="shared" si="0"/>
        <v>123.55</v>
      </c>
      <c r="C42" s="47">
        <v>35</v>
      </c>
      <c r="D42" s="46" t="s">
        <v>69</v>
      </c>
      <c r="E42" s="113">
        <f>$E$7*C42+$E$8</f>
        <v>9.4548165889219628E-3</v>
      </c>
      <c r="F42" s="115">
        <f>$F$7*C42+$F$8</f>
        <v>68.081575444019549</v>
      </c>
      <c r="G42" s="111">
        <f>$H$7*C42+$H$8</f>
        <v>-1.0734453499123771</v>
      </c>
      <c r="H42" s="94">
        <v>0</v>
      </c>
      <c r="I42" s="87">
        <f t="shared" si="1"/>
        <v>100.19432500000001</v>
      </c>
      <c r="J42" s="83">
        <v>0</v>
      </c>
      <c r="K42" s="110"/>
      <c r="L42" s="110"/>
      <c r="M42" s="110"/>
    </row>
    <row r="43" spans="1:14">
      <c r="A43" s="44" t="s">
        <v>75</v>
      </c>
      <c r="B43" s="44">
        <f t="shared" si="0"/>
        <v>127.08</v>
      </c>
      <c r="C43" s="45">
        <v>36</v>
      </c>
      <c r="D43" s="44" t="s">
        <v>69</v>
      </c>
      <c r="E43" s="114">
        <f>K43</f>
        <v>9.7258724000000001E-3</v>
      </c>
      <c r="F43" s="116">
        <f>L43</f>
        <v>70.042422716929394</v>
      </c>
      <c r="G43" s="112">
        <f>M43</f>
        <v>-1.1043679931999999</v>
      </c>
      <c r="H43" s="95">
        <v>0</v>
      </c>
      <c r="I43" s="88">
        <f t="shared" si="1"/>
        <v>103.05701999999999</v>
      </c>
      <c r="J43" s="44">
        <v>0</v>
      </c>
      <c r="K43" s="110">
        <f>VLOOKUP($C43,'HVC WGT'!$B$11:$F$35,3,FALSE)</f>
        <v>9.7258724000000001E-3</v>
      </c>
      <c r="L43" s="110">
        <f>VLOOKUP($C43,'HVC WGT'!$B$11:$F$35,4,FALSE)</f>
        <v>70.042422716929394</v>
      </c>
      <c r="M43" s="110">
        <f>VLOOKUP($C43,'HVC WGT'!$B$11:$F$35,5,FALSE)</f>
        <v>-1.1043679931999999</v>
      </c>
      <c r="N43" s="109" t="s">
        <v>215</v>
      </c>
    </row>
    <row r="44" spans="1:14" s="16" customFormat="1">
      <c r="A44" s="46" t="s">
        <v>75</v>
      </c>
      <c r="B44" s="46">
        <f t="shared" si="0"/>
        <v>130.60999999999999</v>
      </c>
      <c r="C44" s="47">
        <v>37</v>
      </c>
      <c r="D44" s="46" t="s">
        <v>69</v>
      </c>
      <c r="E44" s="113">
        <f>$E$7*C44+$E$8</f>
        <v>9.9950918225789366E-3</v>
      </c>
      <c r="F44" s="115">
        <f>$F$7*C44+$F$8</f>
        <v>71.972308975288584</v>
      </c>
      <c r="G44" s="111">
        <f>$H$7*C44+$H$8</f>
        <v>-1.1347908459372997</v>
      </c>
      <c r="H44" s="94">
        <v>0</v>
      </c>
      <c r="I44" s="87">
        <f t="shared" si="1"/>
        <v>105.91971499999998</v>
      </c>
      <c r="J44" s="83">
        <v>0</v>
      </c>
      <c r="K44" s="110"/>
      <c r="L44" s="110"/>
      <c r="M44" s="110"/>
    </row>
    <row r="45" spans="1:14" s="16" customFormat="1">
      <c r="A45" s="46" t="s">
        <v>75</v>
      </c>
      <c r="B45" s="46">
        <f t="shared" si="0"/>
        <v>134.13999999999999</v>
      </c>
      <c r="C45" s="47">
        <v>38</v>
      </c>
      <c r="D45" s="46" t="s">
        <v>69</v>
      </c>
      <c r="E45" s="113">
        <f>$E$7*C45+$E$8</f>
        <v>1.0265229439407423E-2</v>
      </c>
      <c r="F45" s="115">
        <f>$F$7*C45+$F$8</f>
        <v>73.917675740923102</v>
      </c>
      <c r="G45" s="111">
        <f>$H$7*C45+$H$8</f>
        <v>-1.1654635939497613</v>
      </c>
      <c r="H45" s="94">
        <v>0</v>
      </c>
      <c r="I45" s="87">
        <f t="shared" si="1"/>
        <v>108.78240999999998</v>
      </c>
      <c r="J45" s="83">
        <v>0</v>
      </c>
      <c r="K45" s="110"/>
      <c r="L45" s="110"/>
      <c r="M45" s="110"/>
    </row>
    <row r="46" spans="1:14" s="16" customFormat="1">
      <c r="A46" s="46" t="s">
        <v>75</v>
      </c>
      <c r="B46" s="46">
        <f t="shared" si="0"/>
        <v>137.66999999999999</v>
      </c>
      <c r="C46" s="47">
        <v>39</v>
      </c>
      <c r="D46" s="46" t="s">
        <v>69</v>
      </c>
      <c r="E46" s="113">
        <f>$E$7*C46+$E$8</f>
        <v>1.053536705623591E-2</v>
      </c>
      <c r="F46" s="115">
        <f>$F$7*C46+$F$8</f>
        <v>75.863042506557619</v>
      </c>
      <c r="G46" s="111">
        <f>$H$7*C46+$H$8</f>
        <v>-1.1961363419622226</v>
      </c>
      <c r="H46" s="94">
        <v>0</v>
      </c>
      <c r="I46" s="87">
        <f t="shared" si="1"/>
        <v>111.64510499999999</v>
      </c>
      <c r="J46" s="83">
        <v>0</v>
      </c>
      <c r="K46" s="110"/>
      <c r="L46" s="110"/>
      <c r="M46" s="110"/>
    </row>
    <row r="47" spans="1:14">
      <c r="A47" s="44" t="s">
        <v>75</v>
      </c>
      <c r="B47" s="44">
        <f t="shared" si="0"/>
        <v>141.19999999999999</v>
      </c>
      <c r="C47" s="45">
        <v>40</v>
      </c>
      <c r="D47" s="44" t="s">
        <v>69</v>
      </c>
      <c r="E47" s="114">
        <f>K47</f>
        <v>1.0802911600000001E-2</v>
      </c>
      <c r="F47" s="116">
        <f>L47</f>
        <v>77.792116683609734</v>
      </c>
      <c r="G47" s="112">
        <f>M47</f>
        <v>-1.22654706072</v>
      </c>
      <c r="H47" s="95">
        <v>0</v>
      </c>
      <c r="I47" s="88">
        <f t="shared" si="1"/>
        <v>114.50779999999999</v>
      </c>
      <c r="J47" s="44">
        <v>0</v>
      </c>
      <c r="K47" s="110">
        <f>VLOOKUP($C47,'HVC WGT'!$B$11:$F$35,3,FALSE)</f>
        <v>1.0802911600000001E-2</v>
      </c>
      <c r="L47" s="110">
        <f>VLOOKUP($C47,'HVC WGT'!$B$11:$F$35,4,FALSE)</f>
        <v>77.792116683609734</v>
      </c>
      <c r="M47" s="110">
        <f>VLOOKUP($C47,'HVC WGT'!$B$11:$F$35,5,FALSE)</f>
        <v>-1.22654706072</v>
      </c>
      <c r="N47" s="109" t="s">
        <v>215</v>
      </c>
    </row>
    <row r="48" spans="1:14">
      <c r="A48" s="7" t="s">
        <v>75</v>
      </c>
      <c r="B48" s="7">
        <f t="shared" si="0"/>
        <v>144.72999999999999</v>
      </c>
      <c r="C48" s="7">
        <v>41</v>
      </c>
      <c r="D48" s="7" t="s">
        <v>69</v>
      </c>
      <c r="E48" s="113">
        <f t="shared" ref="E48:E56" si="7">$E$7*C48+$E$8</f>
        <v>1.1075642289892884E-2</v>
      </c>
      <c r="F48" s="115">
        <f t="shared" ref="F48:F56" si="8">$F$7*C48+$F$8</f>
        <v>79.753776037826668</v>
      </c>
      <c r="G48" s="111">
        <f t="shared" ref="G48:G56" si="9">$H$7*C48+$H$8</f>
        <v>-1.2574818379871453</v>
      </c>
      <c r="H48" s="94">
        <v>0</v>
      </c>
      <c r="I48" s="87">
        <f t="shared" si="1"/>
        <v>117.37049499999999</v>
      </c>
      <c r="J48" s="83">
        <v>0</v>
      </c>
      <c r="K48" s="110"/>
      <c r="L48" s="110"/>
      <c r="M48" s="110"/>
    </row>
    <row r="49" spans="1:14">
      <c r="A49" s="7" t="s">
        <v>75</v>
      </c>
      <c r="B49" s="7">
        <f t="shared" si="0"/>
        <v>148.26</v>
      </c>
      <c r="C49" s="7">
        <v>42</v>
      </c>
      <c r="D49" s="7" t="s">
        <v>69</v>
      </c>
      <c r="E49" s="113">
        <f t="shared" si="7"/>
        <v>1.134577990672137E-2</v>
      </c>
      <c r="F49" s="115">
        <f t="shared" si="8"/>
        <v>81.699142803461186</v>
      </c>
      <c r="G49" s="111">
        <f t="shared" si="9"/>
        <v>-1.2881545859996066</v>
      </c>
      <c r="H49" s="94">
        <v>0</v>
      </c>
      <c r="I49" s="87">
        <f t="shared" si="1"/>
        <v>120.23318999999999</v>
      </c>
      <c r="J49" s="83">
        <v>0</v>
      </c>
      <c r="K49" s="110"/>
      <c r="L49" s="110"/>
      <c r="M49" s="110"/>
    </row>
    <row r="50" spans="1:14">
      <c r="A50" s="7" t="s">
        <v>75</v>
      </c>
      <c r="B50" s="7">
        <f t="shared" si="0"/>
        <v>151.79</v>
      </c>
      <c r="C50" s="7">
        <v>43</v>
      </c>
      <c r="D50" s="7" t="s">
        <v>69</v>
      </c>
      <c r="E50" s="113">
        <f t="shared" si="7"/>
        <v>1.1615917523549858E-2</v>
      </c>
      <c r="F50" s="115">
        <f t="shared" si="8"/>
        <v>83.644509569095703</v>
      </c>
      <c r="G50" s="111">
        <f t="shared" si="9"/>
        <v>-1.318827334012068</v>
      </c>
      <c r="H50" s="94">
        <v>0</v>
      </c>
      <c r="I50" s="87">
        <f t="shared" si="1"/>
        <v>123.095885</v>
      </c>
      <c r="J50" s="83">
        <v>0</v>
      </c>
      <c r="K50" s="110"/>
      <c r="L50" s="110"/>
      <c r="M50" s="110"/>
    </row>
    <row r="51" spans="1:14">
      <c r="A51" s="7" t="s">
        <v>75</v>
      </c>
      <c r="B51" s="7">
        <f t="shared" si="0"/>
        <v>155.32</v>
      </c>
      <c r="C51" s="7">
        <v>44</v>
      </c>
      <c r="D51" s="7" t="s">
        <v>69</v>
      </c>
      <c r="E51" s="113">
        <f t="shared" si="7"/>
        <v>1.1886055140378344E-2</v>
      </c>
      <c r="F51" s="115">
        <f t="shared" si="8"/>
        <v>85.589876334730221</v>
      </c>
      <c r="G51" s="111">
        <f t="shared" si="9"/>
        <v>-1.3495000820245295</v>
      </c>
      <c r="H51" s="94">
        <v>0</v>
      </c>
      <c r="I51" s="87">
        <f t="shared" si="1"/>
        <v>125.95857999999998</v>
      </c>
      <c r="J51" s="83">
        <v>0</v>
      </c>
      <c r="K51" s="110"/>
      <c r="L51" s="110"/>
      <c r="M51" s="110"/>
    </row>
    <row r="52" spans="1:14">
      <c r="A52" s="7" t="s">
        <v>75</v>
      </c>
      <c r="B52" s="7">
        <f t="shared" si="0"/>
        <v>158.85</v>
      </c>
      <c r="C52" s="7">
        <v>45</v>
      </c>
      <c r="D52" s="7" t="s">
        <v>69</v>
      </c>
      <c r="E52" s="113">
        <f t="shared" si="7"/>
        <v>1.2156192757206832E-2</v>
      </c>
      <c r="F52" s="115">
        <f t="shared" si="8"/>
        <v>87.535243100364738</v>
      </c>
      <c r="G52" s="111">
        <f t="shared" si="9"/>
        <v>-1.3801728300369909</v>
      </c>
      <c r="H52" s="94">
        <v>0</v>
      </c>
      <c r="I52" s="87">
        <f t="shared" si="1"/>
        <v>128.82127499999999</v>
      </c>
      <c r="J52" s="83">
        <v>0</v>
      </c>
      <c r="K52" s="110"/>
      <c r="L52" s="110"/>
      <c r="M52" s="110"/>
    </row>
    <row r="53" spans="1:14">
      <c r="A53" s="7" t="s">
        <v>75</v>
      </c>
      <c r="B53" s="7">
        <f t="shared" si="0"/>
        <v>162.38</v>
      </c>
      <c r="C53" s="7">
        <v>46</v>
      </c>
      <c r="D53" s="7" t="s">
        <v>69</v>
      </c>
      <c r="E53" s="113">
        <f t="shared" si="7"/>
        <v>1.2426330374035318E-2</v>
      </c>
      <c r="F53" s="115">
        <f t="shared" si="8"/>
        <v>89.48060986599927</v>
      </c>
      <c r="G53" s="111">
        <f t="shared" si="9"/>
        <v>-1.4108455780494522</v>
      </c>
      <c r="H53" s="94">
        <v>0</v>
      </c>
      <c r="I53" s="87">
        <f t="shared" si="1"/>
        <v>131.68396999999999</v>
      </c>
      <c r="J53" s="83">
        <v>0</v>
      </c>
      <c r="K53" s="110"/>
      <c r="L53" s="110"/>
      <c r="M53" s="110"/>
    </row>
    <row r="54" spans="1:14">
      <c r="A54" s="7" t="s">
        <v>75</v>
      </c>
      <c r="B54" s="7">
        <f t="shared" si="0"/>
        <v>165.91</v>
      </c>
      <c r="C54" s="7">
        <v>47</v>
      </c>
      <c r="D54" s="7" t="s">
        <v>69</v>
      </c>
      <c r="E54" s="113">
        <f t="shared" si="7"/>
        <v>1.2696467990863805E-2</v>
      </c>
      <c r="F54" s="115">
        <f t="shared" si="8"/>
        <v>91.425976631633787</v>
      </c>
      <c r="G54" s="111">
        <f t="shared" si="9"/>
        <v>-1.4415183260619135</v>
      </c>
      <c r="H54" s="94">
        <v>0</v>
      </c>
      <c r="I54" s="87">
        <f t="shared" si="1"/>
        <v>134.54666499999999</v>
      </c>
      <c r="J54" s="83">
        <v>0</v>
      </c>
      <c r="K54" s="110"/>
      <c r="L54" s="110"/>
      <c r="M54" s="110"/>
    </row>
    <row r="55" spans="1:14">
      <c r="A55" s="7" t="s">
        <v>75</v>
      </c>
      <c r="B55" s="7">
        <f t="shared" si="0"/>
        <v>169.44</v>
      </c>
      <c r="C55" s="7">
        <v>48</v>
      </c>
      <c r="D55" s="7" t="s">
        <v>69</v>
      </c>
      <c r="E55" s="113">
        <f t="shared" si="7"/>
        <v>1.2966605607692293E-2</v>
      </c>
      <c r="F55" s="115">
        <f t="shared" si="8"/>
        <v>93.371343397268305</v>
      </c>
      <c r="G55" s="111">
        <f t="shared" si="9"/>
        <v>-1.4721910740743749</v>
      </c>
      <c r="H55" s="94">
        <v>0</v>
      </c>
      <c r="I55" s="87">
        <f t="shared" si="1"/>
        <v>137.40935999999999</v>
      </c>
      <c r="J55" s="83">
        <v>0</v>
      </c>
      <c r="K55" s="110"/>
      <c r="L55" s="110"/>
      <c r="M55" s="110"/>
    </row>
    <row r="56" spans="1:14">
      <c r="A56" s="7" t="s">
        <v>75</v>
      </c>
      <c r="B56" s="7">
        <f t="shared" si="0"/>
        <v>172.97</v>
      </c>
      <c r="C56" s="7">
        <v>49</v>
      </c>
      <c r="D56" s="7" t="s">
        <v>69</v>
      </c>
      <c r="E56" s="113">
        <f t="shared" si="7"/>
        <v>1.3236743224520779E-2</v>
      </c>
      <c r="F56" s="115">
        <f t="shared" si="8"/>
        <v>95.316710162902822</v>
      </c>
      <c r="G56" s="111">
        <f t="shared" si="9"/>
        <v>-1.5028638220868362</v>
      </c>
      <c r="H56" s="94">
        <v>0</v>
      </c>
      <c r="I56" s="87">
        <f t="shared" si="1"/>
        <v>140.27205499999999</v>
      </c>
      <c r="J56" s="83">
        <v>0</v>
      </c>
      <c r="K56" s="110"/>
      <c r="L56" s="110"/>
      <c r="M56" s="110"/>
    </row>
    <row r="57" spans="1:14">
      <c r="A57" s="44" t="s">
        <v>75</v>
      </c>
      <c r="B57" s="44">
        <f t="shared" si="0"/>
        <v>176.5</v>
      </c>
      <c r="C57" s="45">
        <v>50</v>
      </c>
      <c r="D57" s="44" t="s">
        <v>69</v>
      </c>
      <c r="E57" s="114">
        <f>K57</f>
        <v>1.3508929600000002E-2</v>
      </c>
      <c r="F57" s="116">
        <f>L57</f>
        <v>97.284464783287433</v>
      </c>
      <c r="G57" s="112">
        <f>M57</f>
        <v>-1.5338952685599998</v>
      </c>
      <c r="H57" s="95">
        <v>0</v>
      </c>
      <c r="I57" s="88">
        <f t="shared" si="1"/>
        <v>143.13475</v>
      </c>
      <c r="J57" s="44">
        <v>0</v>
      </c>
      <c r="K57" s="110">
        <f>VLOOKUP($C57,'HVC WGT'!$B$11:$F$35,3,FALSE)</f>
        <v>1.3508929600000002E-2</v>
      </c>
      <c r="L57" s="110">
        <f>VLOOKUP($C57,'HVC WGT'!$B$11:$F$35,4,FALSE)</f>
        <v>97.284464783287433</v>
      </c>
      <c r="M57" s="110">
        <f>VLOOKUP($C57,'HVC WGT'!$B$11:$F$35,5,FALSE)</f>
        <v>-1.5338952685599998</v>
      </c>
      <c r="N57" s="109" t="s">
        <v>215</v>
      </c>
    </row>
    <row r="58" spans="1:14">
      <c r="A58" s="7" t="s">
        <v>75</v>
      </c>
      <c r="B58" s="7">
        <f t="shared" si="0"/>
        <v>180.03</v>
      </c>
      <c r="C58" s="7">
        <v>51</v>
      </c>
      <c r="D58" s="7" t="s">
        <v>69</v>
      </c>
      <c r="E58" s="113">
        <f>$E$7*C58+$E$8</f>
        <v>1.3777018458177753E-2</v>
      </c>
      <c r="F58" s="115">
        <f>$F$7*C58+$F$8</f>
        <v>99.207443694171872</v>
      </c>
      <c r="G58" s="111">
        <f>$H$7*C58+$H$8</f>
        <v>-1.5642093181117591</v>
      </c>
      <c r="H58" s="94">
        <v>0</v>
      </c>
      <c r="I58" s="87">
        <f t="shared" si="1"/>
        <v>145.997445</v>
      </c>
      <c r="J58" s="83">
        <v>0</v>
      </c>
      <c r="K58" s="110"/>
      <c r="L58" s="110"/>
      <c r="M58" s="110"/>
    </row>
    <row r="59" spans="1:14">
      <c r="A59" s="7" t="s">
        <v>75</v>
      </c>
      <c r="B59" s="7">
        <f t="shared" si="0"/>
        <v>183.56</v>
      </c>
      <c r="C59" s="7">
        <v>52</v>
      </c>
      <c r="D59" s="7" t="s">
        <v>69</v>
      </c>
      <c r="E59" s="113">
        <f>$E$7*C59+$E$8</f>
        <v>1.4047156075006241E-2</v>
      </c>
      <c r="F59" s="115">
        <f>$F$7*C59+$F$8</f>
        <v>101.15281045980639</v>
      </c>
      <c r="G59" s="111">
        <f>$H$7*C59+$H$8</f>
        <v>-1.5948820661242205</v>
      </c>
      <c r="H59" s="94">
        <v>0</v>
      </c>
      <c r="I59" s="87">
        <f t="shared" si="1"/>
        <v>148.86014</v>
      </c>
      <c r="J59" s="83">
        <v>0</v>
      </c>
      <c r="K59" s="110"/>
      <c r="L59" s="110"/>
      <c r="M59" s="110"/>
    </row>
    <row r="60" spans="1:14">
      <c r="A60" s="7" t="s">
        <v>75</v>
      </c>
      <c r="B60" s="7">
        <f t="shared" si="0"/>
        <v>187.09</v>
      </c>
      <c r="C60" s="7">
        <v>53</v>
      </c>
      <c r="D60" s="7" t="s">
        <v>69</v>
      </c>
      <c r="E60" s="113">
        <f>$E$7*C60+$E$8</f>
        <v>1.4317293691834727E-2</v>
      </c>
      <c r="F60" s="115">
        <f>$F$7*C60+$F$8</f>
        <v>103.09817722544091</v>
      </c>
      <c r="G60" s="111">
        <f>$H$7*C60+$H$8</f>
        <v>-1.6255548141366818</v>
      </c>
      <c r="H60" s="94">
        <v>0</v>
      </c>
      <c r="I60" s="87">
        <f t="shared" si="1"/>
        <v>151.722835</v>
      </c>
      <c r="J60" s="83">
        <v>0</v>
      </c>
      <c r="K60" s="110"/>
      <c r="L60" s="110"/>
      <c r="M60" s="110"/>
    </row>
    <row r="61" spans="1:14">
      <c r="A61" s="7" t="s">
        <v>75</v>
      </c>
      <c r="B61" s="7">
        <f t="shared" si="0"/>
        <v>190.61999999999998</v>
      </c>
      <c r="C61" s="7">
        <v>54</v>
      </c>
      <c r="D61" s="7" t="s">
        <v>69</v>
      </c>
      <c r="E61" s="113">
        <f>$E$7*C61+$E$8</f>
        <v>1.4587431308663214E-2</v>
      </c>
      <c r="F61" s="115">
        <f>$F$7*C61+$F$8</f>
        <v>105.04354399107542</v>
      </c>
      <c r="G61" s="111">
        <f>$H$7*C61+$H$8</f>
        <v>-1.6562275621491431</v>
      </c>
      <c r="H61" s="94">
        <v>0</v>
      </c>
      <c r="I61" s="87">
        <f t="shared" si="1"/>
        <v>154.58552999999995</v>
      </c>
      <c r="J61" s="83">
        <v>0</v>
      </c>
      <c r="K61" s="110"/>
      <c r="L61" s="110"/>
      <c r="M61" s="110"/>
    </row>
    <row r="62" spans="1:14">
      <c r="A62" s="44" t="s">
        <v>75</v>
      </c>
      <c r="B62" s="44">
        <f t="shared" si="0"/>
        <v>194.14999999999998</v>
      </c>
      <c r="C62" s="45">
        <v>55</v>
      </c>
      <c r="D62" s="44" t="s">
        <v>69</v>
      </c>
      <c r="E62" s="114">
        <f>K62</f>
        <v>1.4854978800000002E-2</v>
      </c>
      <c r="F62" s="116">
        <f>L62</f>
        <v>106.97157382054498</v>
      </c>
      <c r="G62" s="112">
        <f>M62</f>
        <v>-1.6866220363199995</v>
      </c>
      <c r="H62" s="95">
        <v>0</v>
      </c>
      <c r="I62" s="88">
        <f t="shared" si="1"/>
        <v>157.44822499999995</v>
      </c>
      <c r="J62" s="44">
        <v>0</v>
      </c>
      <c r="K62" s="110">
        <f>VLOOKUP($C62,'HVC WGT'!$B$11:$F$35,3,FALSE)</f>
        <v>1.4854978800000002E-2</v>
      </c>
      <c r="L62" s="110">
        <f>VLOOKUP($C62,'HVC WGT'!$B$11:$F$35,4,FALSE)</f>
        <v>106.97157382054498</v>
      </c>
      <c r="M62" s="110">
        <f>VLOOKUP($C62,'HVC WGT'!$B$11:$F$35,5,FALSE)</f>
        <v>-1.6866220363199995</v>
      </c>
      <c r="N62" s="109" t="s">
        <v>215</v>
      </c>
    </row>
    <row r="63" spans="1:14">
      <c r="A63" s="7" t="s">
        <v>75</v>
      </c>
      <c r="B63" s="7">
        <f t="shared" si="0"/>
        <v>197.67999999999998</v>
      </c>
      <c r="C63" s="7">
        <v>56</v>
      </c>
      <c r="D63" s="7" t="s">
        <v>69</v>
      </c>
      <c r="E63" s="113">
        <f t="shared" ref="E63:E71" si="10">$E$7*C63+$E$8</f>
        <v>1.5127706542320188E-2</v>
      </c>
      <c r="F63" s="115">
        <f t="shared" ref="F63:F71" si="11">$F$7*C63+$F$8</f>
        <v>108.93427752234446</v>
      </c>
      <c r="G63" s="111">
        <f t="shared" ref="G63:G71" si="12">$H$7*C63+$H$8</f>
        <v>-1.717573058174066</v>
      </c>
      <c r="H63" s="94">
        <v>0</v>
      </c>
      <c r="I63" s="87">
        <f t="shared" si="1"/>
        <v>160.31091999999998</v>
      </c>
      <c r="J63" s="83">
        <v>0</v>
      </c>
      <c r="K63" s="110"/>
      <c r="L63" s="110"/>
      <c r="M63" s="110"/>
    </row>
    <row r="64" spans="1:14">
      <c r="A64" s="7" t="s">
        <v>75</v>
      </c>
      <c r="B64" s="7">
        <f t="shared" si="0"/>
        <v>201.20999999999998</v>
      </c>
      <c r="C64" s="7">
        <v>57</v>
      </c>
      <c r="D64" s="7" t="s">
        <v>69</v>
      </c>
      <c r="E64" s="113">
        <f t="shared" si="10"/>
        <v>1.5397844159148674E-2</v>
      </c>
      <c r="F64" s="115">
        <f t="shared" si="11"/>
        <v>110.87964428797899</v>
      </c>
      <c r="G64" s="111">
        <f t="shared" si="12"/>
        <v>-1.7482458061865274</v>
      </c>
      <c r="H64" s="94">
        <v>0</v>
      </c>
      <c r="I64" s="87">
        <f t="shared" si="1"/>
        <v>163.17361499999998</v>
      </c>
      <c r="J64" s="83">
        <v>0</v>
      </c>
      <c r="K64" s="110"/>
      <c r="L64" s="110"/>
      <c r="M64" s="110"/>
    </row>
    <row r="65" spans="1:14">
      <c r="A65" s="7" t="s">
        <v>75</v>
      </c>
      <c r="B65" s="7">
        <f t="shared" si="0"/>
        <v>204.73999999999998</v>
      </c>
      <c r="C65" s="7">
        <v>58</v>
      </c>
      <c r="D65" s="7" t="s">
        <v>69</v>
      </c>
      <c r="E65" s="113">
        <f t="shared" si="10"/>
        <v>1.5667981775977162E-2</v>
      </c>
      <c r="F65" s="115">
        <f t="shared" si="11"/>
        <v>112.82501105361351</v>
      </c>
      <c r="G65" s="111">
        <f t="shared" si="12"/>
        <v>-1.7789185541989887</v>
      </c>
      <c r="H65" s="94">
        <v>0</v>
      </c>
      <c r="I65" s="87">
        <f t="shared" si="1"/>
        <v>166.03630999999999</v>
      </c>
      <c r="J65" s="83">
        <v>0</v>
      </c>
      <c r="K65" s="110"/>
      <c r="L65" s="110"/>
      <c r="M65" s="110"/>
    </row>
    <row r="66" spans="1:14">
      <c r="A66" s="7" t="s">
        <v>75</v>
      </c>
      <c r="B66" s="7">
        <f t="shared" si="0"/>
        <v>208.26999999999998</v>
      </c>
      <c r="C66" s="7">
        <v>59</v>
      </c>
      <c r="D66" s="7" t="s">
        <v>69</v>
      </c>
      <c r="E66" s="113">
        <f t="shared" si="10"/>
        <v>1.593811939280565E-2</v>
      </c>
      <c r="F66" s="115">
        <f t="shared" si="11"/>
        <v>114.77037781924803</v>
      </c>
      <c r="G66" s="111">
        <f t="shared" si="12"/>
        <v>-1.80959130221145</v>
      </c>
      <c r="H66" s="94">
        <v>0</v>
      </c>
      <c r="I66" s="87">
        <f t="shared" si="1"/>
        <v>168.89900499999999</v>
      </c>
      <c r="J66" s="83">
        <v>0</v>
      </c>
      <c r="K66" s="110"/>
      <c r="L66" s="110"/>
      <c r="M66" s="110"/>
    </row>
    <row r="67" spans="1:14">
      <c r="A67" s="7" t="s">
        <v>75</v>
      </c>
      <c r="B67" s="7">
        <f t="shared" si="0"/>
        <v>211.79999999999998</v>
      </c>
      <c r="C67" s="7">
        <v>60</v>
      </c>
      <c r="D67" s="7" t="s">
        <v>69</v>
      </c>
      <c r="E67" s="113">
        <f t="shared" si="10"/>
        <v>1.6208257009634137E-2</v>
      </c>
      <c r="F67" s="115">
        <f t="shared" si="11"/>
        <v>116.71574458488254</v>
      </c>
      <c r="G67" s="111">
        <f t="shared" si="12"/>
        <v>-1.8402640502239114</v>
      </c>
      <c r="H67" s="94">
        <v>0</v>
      </c>
      <c r="I67" s="87">
        <f t="shared" si="1"/>
        <v>171.76169999999999</v>
      </c>
      <c r="J67" s="83">
        <v>0</v>
      </c>
      <c r="K67" s="110"/>
      <c r="L67" s="110"/>
      <c r="M67" s="110"/>
    </row>
    <row r="68" spans="1:14">
      <c r="A68" s="7" t="s">
        <v>75</v>
      </c>
      <c r="B68" s="7">
        <f t="shared" si="0"/>
        <v>215.32999999999998</v>
      </c>
      <c r="C68" s="7">
        <v>61</v>
      </c>
      <c r="D68" s="7" t="s">
        <v>69</v>
      </c>
      <c r="E68" s="113">
        <f t="shared" si="10"/>
        <v>1.6478394626462625E-2</v>
      </c>
      <c r="F68" s="115">
        <f t="shared" si="11"/>
        <v>118.66111135051706</v>
      </c>
      <c r="G68" s="111">
        <f t="shared" si="12"/>
        <v>-1.8709367982363727</v>
      </c>
      <c r="H68" s="94">
        <v>0</v>
      </c>
      <c r="I68" s="87">
        <f t="shared" si="1"/>
        <v>174.62439499999999</v>
      </c>
      <c r="J68" s="83">
        <v>0</v>
      </c>
      <c r="K68" s="110"/>
      <c r="L68" s="110"/>
      <c r="M68" s="110"/>
    </row>
    <row r="69" spans="1:14">
      <c r="A69" s="7" t="s">
        <v>75</v>
      </c>
      <c r="B69" s="7">
        <f t="shared" si="0"/>
        <v>218.85999999999999</v>
      </c>
      <c r="C69" s="7">
        <v>62</v>
      </c>
      <c r="D69" s="7" t="s">
        <v>69</v>
      </c>
      <c r="E69" s="113">
        <f t="shared" si="10"/>
        <v>1.6748532243291109E-2</v>
      </c>
      <c r="F69" s="115">
        <f t="shared" si="11"/>
        <v>120.60647811615159</v>
      </c>
      <c r="G69" s="111">
        <f t="shared" si="12"/>
        <v>-1.9016095462488343</v>
      </c>
      <c r="H69" s="94">
        <v>0</v>
      </c>
      <c r="I69" s="87">
        <f t="shared" si="1"/>
        <v>177.48708999999997</v>
      </c>
      <c r="J69" s="83">
        <v>0</v>
      </c>
      <c r="K69" s="110"/>
      <c r="L69" s="110"/>
      <c r="M69" s="110"/>
    </row>
    <row r="70" spans="1:14">
      <c r="A70" s="7" t="s">
        <v>75</v>
      </c>
      <c r="B70" s="7">
        <f t="shared" si="0"/>
        <v>222.39</v>
      </c>
      <c r="C70" s="7">
        <v>63</v>
      </c>
      <c r="D70" s="7" t="s">
        <v>69</v>
      </c>
      <c r="E70" s="113">
        <f t="shared" si="10"/>
        <v>1.7018669860119597E-2</v>
      </c>
      <c r="F70" s="115">
        <f t="shared" si="11"/>
        <v>122.55184488178611</v>
      </c>
      <c r="G70" s="111">
        <f t="shared" si="12"/>
        <v>-1.9322822942612956</v>
      </c>
      <c r="H70" s="94">
        <v>0</v>
      </c>
      <c r="I70" s="87">
        <f t="shared" si="1"/>
        <v>180.34978499999997</v>
      </c>
      <c r="J70" s="83">
        <v>0</v>
      </c>
      <c r="K70" s="110"/>
      <c r="L70" s="110"/>
      <c r="M70" s="110"/>
    </row>
    <row r="71" spans="1:14">
      <c r="A71" s="7" t="s">
        <v>75</v>
      </c>
      <c r="B71" s="7">
        <f t="shared" si="0"/>
        <v>225.92</v>
      </c>
      <c r="C71" s="7">
        <v>64</v>
      </c>
      <c r="D71" s="7" t="s">
        <v>69</v>
      </c>
      <c r="E71" s="113">
        <f t="shared" si="10"/>
        <v>1.7288807476948085E-2</v>
      </c>
      <c r="F71" s="115">
        <f t="shared" si="11"/>
        <v>124.49721164742063</v>
      </c>
      <c r="G71" s="111">
        <f t="shared" si="12"/>
        <v>-1.9629550422737569</v>
      </c>
      <c r="H71" s="94">
        <v>0</v>
      </c>
      <c r="I71" s="87">
        <f t="shared" si="1"/>
        <v>183.21247999999997</v>
      </c>
      <c r="J71" s="83">
        <v>0</v>
      </c>
      <c r="K71" s="110"/>
      <c r="L71" s="110"/>
      <c r="M71" s="110"/>
    </row>
    <row r="72" spans="1:14">
      <c r="A72" s="44" t="s">
        <v>75</v>
      </c>
      <c r="B72" s="44">
        <f t="shared" si="0"/>
        <v>229.45</v>
      </c>
      <c r="C72" s="45">
        <v>65</v>
      </c>
      <c r="D72" s="44" t="s">
        <v>69</v>
      </c>
      <c r="E72" s="114">
        <f>K72</f>
        <v>1.7560622399999996E-2</v>
      </c>
      <c r="F72" s="116">
        <f>L72</f>
        <v>126.46404206938175</v>
      </c>
      <c r="G72" s="112">
        <f>M72</f>
        <v>-1.9939700635999995</v>
      </c>
      <c r="H72" s="95">
        <v>0</v>
      </c>
      <c r="I72" s="88">
        <f t="shared" si="1"/>
        <v>186.07517499999997</v>
      </c>
      <c r="J72" s="44">
        <v>0</v>
      </c>
      <c r="K72" s="110">
        <f>VLOOKUP($C72,'HVC WGT'!$B$11:$F$35,3,FALSE)</f>
        <v>1.7560622399999996E-2</v>
      </c>
      <c r="L72" s="110">
        <f>VLOOKUP($C72,'HVC WGT'!$B$11:$F$35,4,FALSE)</f>
        <v>126.46404206938175</v>
      </c>
      <c r="M72" s="110">
        <f>VLOOKUP($C72,'HVC WGT'!$B$11:$F$35,5,FALSE)</f>
        <v>-1.9939700635999995</v>
      </c>
      <c r="N72" s="109" t="s">
        <v>215</v>
      </c>
    </row>
    <row r="73" spans="1:14">
      <c r="A73" s="7" t="s">
        <v>75</v>
      </c>
      <c r="B73" s="7">
        <f t="shared" si="0"/>
        <v>232.98</v>
      </c>
      <c r="C73" s="7">
        <v>66</v>
      </c>
      <c r="D73" s="7" t="s">
        <v>69</v>
      </c>
      <c r="E73" s="113">
        <f>$E$7*C73+$E$8</f>
        <v>1.782908271060506E-2</v>
      </c>
      <c r="F73" s="115">
        <f>$F$7*C73+$F$8</f>
        <v>128.38794517868968</v>
      </c>
      <c r="G73" s="111">
        <f>$H$7*C73+$H$8</f>
        <v>-2.0243005382986796</v>
      </c>
      <c r="H73" s="94">
        <v>0</v>
      </c>
      <c r="I73" s="87">
        <f t="shared" si="1"/>
        <v>188.93786999999998</v>
      </c>
      <c r="J73" s="83">
        <v>0</v>
      </c>
      <c r="K73" s="110"/>
      <c r="L73" s="110"/>
      <c r="M73" s="110"/>
    </row>
    <row r="74" spans="1:14">
      <c r="A74" s="7" t="s">
        <v>75</v>
      </c>
      <c r="B74" s="7">
        <f t="shared" si="0"/>
        <v>236.51</v>
      </c>
      <c r="C74" s="7">
        <v>67</v>
      </c>
      <c r="D74" s="7" t="s">
        <v>69</v>
      </c>
      <c r="E74" s="113">
        <f>$E$7*C74+$E$8</f>
        <v>1.8099220327433545E-2</v>
      </c>
      <c r="F74" s="115">
        <f>$F$7*C74+$F$8</f>
        <v>130.33331194432418</v>
      </c>
      <c r="G74" s="111">
        <f>$H$7*C74+$H$8</f>
        <v>-2.0549732863111414</v>
      </c>
      <c r="H74" s="94">
        <v>0</v>
      </c>
      <c r="I74" s="87">
        <f t="shared" si="1"/>
        <v>191.80056500000001</v>
      </c>
      <c r="J74" s="83">
        <v>0</v>
      </c>
      <c r="K74" s="110"/>
      <c r="L74" s="110"/>
      <c r="M74" s="110"/>
    </row>
    <row r="75" spans="1:14">
      <c r="A75" s="7" t="s">
        <v>75</v>
      </c>
      <c r="B75" s="7">
        <f t="shared" si="0"/>
        <v>240.04</v>
      </c>
      <c r="C75" s="7">
        <v>68</v>
      </c>
      <c r="D75" s="7" t="s">
        <v>69</v>
      </c>
      <c r="E75" s="113">
        <f>$E$7*C75+$E$8</f>
        <v>1.8369357944262033E-2</v>
      </c>
      <c r="F75" s="115">
        <f>$F$7*C75+$F$8</f>
        <v>132.27867870995868</v>
      </c>
      <c r="G75" s="111">
        <f>$H$7*C75+$H$8</f>
        <v>-2.0856460343236023</v>
      </c>
      <c r="H75" s="94">
        <v>0</v>
      </c>
      <c r="I75" s="87">
        <f t="shared" si="1"/>
        <v>194.66326000000001</v>
      </c>
      <c r="J75" s="83">
        <v>0</v>
      </c>
      <c r="K75" s="110"/>
      <c r="L75" s="110"/>
      <c r="M75" s="110"/>
    </row>
    <row r="76" spans="1:14">
      <c r="A76" s="7" t="s">
        <v>75</v>
      </c>
      <c r="B76" s="7">
        <f t="shared" si="0"/>
        <v>243.57</v>
      </c>
      <c r="C76" s="7">
        <v>69</v>
      </c>
      <c r="D76" s="7" t="s">
        <v>69</v>
      </c>
      <c r="E76" s="113">
        <f>$E$7*C76+$E$8</f>
        <v>1.863949556109052E-2</v>
      </c>
      <c r="F76" s="115">
        <f>$F$7*C76+$F$8</f>
        <v>134.22404547559324</v>
      </c>
      <c r="G76" s="111">
        <f>$H$7*C76+$H$8</f>
        <v>-2.1163187823360641</v>
      </c>
      <c r="H76" s="94">
        <v>0</v>
      </c>
      <c r="I76" s="87">
        <f t="shared" si="1"/>
        <v>197.52595500000001</v>
      </c>
      <c r="J76" s="83">
        <v>0</v>
      </c>
      <c r="K76" s="110"/>
      <c r="L76" s="110"/>
      <c r="M76" s="110"/>
    </row>
    <row r="77" spans="1:14">
      <c r="A77" s="44" t="s">
        <v>75</v>
      </c>
      <c r="B77" s="44">
        <f t="shared" ref="B77:B108" si="13">C77*3.53</f>
        <v>247.1</v>
      </c>
      <c r="C77" s="44">
        <v>70</v>
      </c>
      <c r="D77" s="44" t="s">
        <v>69</v>
      </c>
      <c r="E77" s="114">
        <f>K77</f>
        <v>1.8906671600000001E-2</v>
      </c>
      <c r="F77" s="116">
        <f>L77</f>
        <v>136.15083323748021</v>
      </c>
      <c r="G77" s="112">
        <f>M77</f>
        <v>-2.1466970119199997</v>
      </c>
      <c r="H77" s="95">
        <v>0</v>
      </c>
      <c r="I77" s="88">
        <f t="shared" ref="I77:I108" si="14">(B77-C77)/1000*$L$5</f>
        <v>200.38865000000001</v>
      </c>
      <c r="J77" s="44">
        <v>0</v>
      </c>
      <c r="K77" s="110">
        <f>VLOOKUP($C77,'HVC WGT'!$B$11:$F$35,3,FALSE)</f>
        <v>1.8906671600000001E-2</v>
      </c>
      <c r="L77" s="110">
        <f>VLOOKUP($C77,'HVC WGT'!$B$11:$F$35,4,FALSE)</f>
        <v>136.15083323748021</v>
      </c>
      <c r="M77" s="110">
        <f>VLOOKUP($C77,'HVC WGT'!$B$11:$F$35,5,FALSE)</f>
        <v>-2.1466970119199997</v>
      </c>
      <c r="N77" s="109" t="s">
        <v>215</v>
      </c>
    </row>
    <row r="78" spans="1:14">
      <c r="A78" s="7" t="s">
        <v>75</v>
      </c>
      <c r="B78" s="7">
        <f t="shared" si="13"/>
        <v>250.63</v>
      </c>
      <c r="C78" s="7">
        <v>71</v>
      </c>
      <c r="D78" s="7" t="s">
        <v>69</v>
      </c>
      <c r="E78" s="113">
        <f t="shared" ref="E78:E108" si="15">$E$7*C78+$E$8</f>
        <v>1.9179770794747492E-2</v>
      </c>
      <c r="F78" s="115">
        <f t="shared" ref="F78:F108" si="16">$F$7*C78+$F$8</f>
        <v>138.11477900686225</v>
      </c>
      <c r="G78" s="111">
        <f t="shared" ref="G78:G108" si="17">$H$7*C78+$H$8</f>
        <v>-2.1776642783609867</v>
      </c>
      <c r="H78" s="94">
        <v>0</v>
      </c>
      <c r="I78" s="87">
        <f t="shared" si="14"/>
        <v>203.25134499999999</v>
      </c>
      <c r="J78" s="83">
        <v>0</v>
      </c>
      <c r="K78" s="110"/>
      <c r="L78" s="110"/>
      <c r="M78" s="110"/>
    </row>
    <row r="79" spans="1:14">
      <c r="A79" s="7" t="s">
        <v>75</v>
      </c>
      <c r="B79" s="7">
        <f t="shared" si="13"/>
        <v>254.16</v>
      </c>
      <c r="C79" s="7">
        <v>72</v>
      </c>
      <c r="D79" s="7" t="s">
        <v>69</v>
      </c>
      <c r="E79" s="113">
        <f t="shared" si="15"/>
        <v>1.944990841157598E-2</v>
      </c>
      <c r="F79" s="115">
        <f t="shared" si="16"/>
        <v>140.06014577249681</v>
      </c>
      <c r="G79" s="111">
        <f t="shared" si="17"/>
        <v>-2.2083370263734476</v>
      </c>
      <c r="H79" s="94">
        <v>0</v>
      </c>
      <c r="I79" s="87">
        <f t="shared" si="14"/>
        <v>206.11403999999999</v>
      </c>
      <c r="J79" s="83">
        <v>0</v>
      </c>
    </row>
    <row r="80" spans="1:14">
      <c r="A80" s="7" t="s">
        <v>75</v>
      </c>
      <c r="B80" s="7">
        <f t="shared" si="13"/>
        <v>257.69</v>
      </c>
      <c r="C80" s="7">
        <v>73</v>
      </c>
      <c r="D80" s="7" t="s">
        <v>69</v>
      </c>
      <c r="E80" s="113">
        <f t="shared" si="15"/>
        <v>1.9720046028404468E-2</v>
      </c>
      <c r="F80" s="115">
        <f t="shared" si="16"/>
        <v>142.00551253813131</v>
      </c>
      <c r="G80" s="111">
        <f t="shared" si="17"/>
        <v>-2.2390097743859094</v>
      </c>
      <c r="H80" s="94">
        <v>0</v>
      </c>
      <c r="I80" s="87">
        <f t="shared" si="14"/>
        <v>208.97673499999999</v>
      </c>
      <c r="J80" s="83">
        <v>0</v>
      </c>
    </row>
    <row r="81" spans="1:10">
      <c r="A81" s="7" t="s">
        <v>75</v>
      </c>
      <c r="B81" s="7">
        <f t="shared" si="13"/>
        <v>261.21999999999997</v>
      </c>
      <c r="C81" s="7">
        <v>74</v>
      </c>
      <c r="D81" s="7" t="s">
        <v>69</v>
      </c>
      <c r="E81" s="113">
        <f t="shared" si="15"/>
        <v>1.9990183645232956E-2</v>
      </c>
      <c r="F81" s="115">
        <f t="shared" si="16"/>
        <v>143.95087930376582</v>
      </c>
      <c r="G81" s="111">
        <f t="shared" si="17"/>
        <v>-2.2696825223983703</v>
      </c>
      <c r="H81" s="94">
        <v>0</v>
      </c>
      <c r="I81" s="87">
        <f t="shared" si="14"/>
        <v>211.83942999999996</v>
      </c>
      <c r="J81" s="83">
        <v>0</v>
      </c>
    </row>
    <row r="82" spans="1:10">
      <c r="A82" s="7" t="s">
        <v>75</v>
      </c>
      <c r="B82" s="7">
        <f t="shared" si="13"/>
        <v>264.75</v>
      </c>
      <c r="C82" s="7">
        <v>75</v>
      </c>
      <c r="D82" s="7" t="s">
        <v>69</v>
      </c>
      <c r="E82" s="113">
        <f t="shared" si="15"/>
        <v>2.026032126206144E-2</v>
      </c>
      <c r="F82" s="115">
        <f t="shared" si="16"/>
        <v>145.89624606940038</v>
      </c>
      <c r="G82" s="111">
        <f t="shared" si="17"/>
        <v>-2.3003552704108321</v>
      </c>
      <c r="H82" s="94">
        <v>0</v>
      </c>
      <c r="I82" s="87">
        <f t="shared" si="14"/>
        <v>214.702125</v>
      </c>
      <c r="J82" s="83">
        <v>0</v>
      </c>
    </row>
    <row r="83" spans="1:10">
      <c r="A83" s="7" t="s">
        <v>75</v>
      </c>
      <c r="B83" s="7">
        <f t="shared" si="13"/>
        <v>268.27999999999997</v>
      </c>
      <c r="C83" s="7">
        <v>76</v>
      </c>
      <c r="D83" s="7" t="s">
        <v>69</v>
      </c>
      <c r="E83" s="113">
        <f t="shared" si="15"/>
        <v>2.0530458878889928E-2</v>
      </c>
      <c r="F83" s="115">
        <f t="shared" si="16"/>
        <v>147.84161283503488</v>
      </c>
      <c r="G83" s="111">
        <f t="shared" si="17"/>
        <v>-2.3310280184232939</v>
      </c>
      <c r="H83" s="94">
        <v>0</v>
      </c>
      <c r="I83" s="87">
        <f t="shared" si="14"/>
        <v>217.56481999999997</v>
      </c>
      <c r="J83" s="83">
        <v>0</v>
      </c>
    </row>
    <row r="84" spans="1:10">
      <c r="A84" s="7" t="s">
        <v>75</v>
      </c>
      <c r="B84" s="7">
        <f t="shared" si="13"/>
        <v>271.81</v>
      </c>
      <c r="C84" s="7">
        <v>77</v>
      </c>
      <c r="D84" s="7" t="s">
        <v>69</v>
      </c>
      <c r="E84" s="113">
        <f t="shared" si="15"/>
        <v>2.0800596495718415E-2</v>
      </c>
      <c r="F84" s="115">
        <f t="shared" si="16"/>
        <v>149.78697960066938</v>
      </c>
      <c r="G84" s="111">
        <f t="shared" si="17"/>
        <v>-2.3617007664357548</v>
      </c>
      <c r="H84" s="94">
        <v>0</v>
      </c>
      <c r="I84" s="87">
        <f t="shared" si="14"/>
        <v>220.427515</v>
      </c>
      <c r="J84" s="83">
        <v>0</v>
      </c>
    </row>
    <row r="85" spans="1:10">
      <c r="A85" s="7" t="s">
        <v>75</v>
      </c>
      <c r="B85" s="7">
        <f t="shared" si="13"/>
        <v>275.33999999999997</v>
      </c>
      <c r="C85" s="7">
        <v>78</v>
      </c>
      <c r="D85" s="7" t="s">
        <v>69</v>
      </c>
      <c r="E85" s="113">
        <f t="shared" si="15"/>
        <v>2.1070734112546903E-2</v>
      </c>
      <c r="F85" s="115">
        <f t="shared" si="16"/>
        <v>151.73234636630389</v>
      </c>
      <c r="G85" s="111">
        <f t="shared" si="17"/>
        <v>-2.3923735144482166</v>
      </c>
      <c r="H85" s="94">
        <v>0</v>
      </c>
      <c r="I85" s="87">
        <f t="shared" si="14"/>
        <v>223.29020999999997</v>
      </c>
      <c r="J85" s="83">
        <v>0</v>
      </c>
    </row>
    <row r="86" spans="1:10">
      <c r="A86" s="7" t="s">
        <v>75</v>
      </c>
      <c r="B86" s="7">
        <f t="shared" si="13"/>
        <v>278.87</v>
      </c>
      <c r="C86" s="7">
        <v>79</v>
      </c>
      <c r="D86" s="7" t="s">
        <v>69</v>
      </c>
      <c r="E86" s="113">
        <f t="shared" si="15"/>
        <v>2.1340871729375387E-2</v>
      </c>
      <c r="F86" s="115">
        <f t="shared" si="16"/>
        <v>153.67771313193845</v>
      </c>
      <c r="G86" s="111">
        <f t="shared" si="17"/>
        <v>-2.4230462624606774</v>
      </c>
      <c r="H86" s="94">
        <v>0</v>
      </c>
      <c r="I86" s="87">
        <f t="shared" si="14"/>
        <v>226.152905</v>
      </c>
      <c r="J86" s="83">
        <v>0</v>
      </c>
    </row>
    <row r="87" spans="1:10">
      <c r="A87" s="7" t="s">
        <v>75</v>
      </c>
      <c r="B87" s="7">
        <f t="shared" si="13"/>
        <v>282.39999999999998</v>
      </c>
      <c r="C87" s="7">
        <v>80</v>
      </c>
      <c r="D87" s="7" t="s">
        <v>69</v>
      </c>
      <c r="E87" s="113">
        <f t="shared" si="15"/>
        <v>2.1611009346203875E-2</v>
      </c>
      <c r="F87" s="115">
        <f t="shared" si="16"/>
        <v>155.62307989757295</v>
      </c>
      <c r="G87" s="111">
        <f t="shared" si="17"/>
        <v>-2.4537190104731392</v>
      </c>
      <c r="H87" s="94">
        <v>0</v>
      </c>
      <c r="I87" s="87">
        <f t="shared" si="14"/>
        <v>229.01559999999998</v>
      </c>
      <c r="J87" s="83">
        <v>0</v>
      </c>
    </row>
    <row r="88" spans="1:10">
      <c r="A88" s="7" t="s">
        <v>75</v>
      </c>
      <c r="B88" s="7">
        <f t="shared" si="13"/>
        <v>285.93</v>
      </c>
      <c r="C88" s="7">
        <v>81</v>
      </c>
      <c r="D88" s="7" t="s">
        <v>69</v>
      </c>
      <c r="E88" s="113">
        <f t="shared" si="15"/>
        <v>2.1881146963032363E-2</v>
      </c>
      <c r="F88" s="115">
        <f t="shared" si="16"/>
        <v>157.56844666320745</v>
      </c>
      <c r="G88" s="111">
        <f t="shared" si="17"/>
        <v>-2.4843917584856001</v>
      </c>
      <c r="H88" s="94">
        <v>0</v>
      </c>
      <c r="I88" s="87">
        <f t="shared" si="14"/>
        <v>231.87829500000001</v>
      </c>
      <c r="J88" s="83">
        <v>0</v>
      </c>
    </row>
    <row r="89" spans="1:10">
      <c r="A89" s="7" t="s">
        <v>75</v>
      </c>
      <c r="B89" s="7">
        <f t="shared" si="13"/>
        <v>289.45999999999998</v>
      </c>
      <c r="C89" s="7">
        <v>82</v>
      </c>
      <c r="D89" s="7" t="s">
        <v>69</v>
      </c>
      <c r="E89" s="113">
        <f t="shared" si="15"/>
        <v>2.2151284579860851E-2</v>
      </c>
      <c r="F89" s="115">
        <f t="shared" si="16"/>
        <v>159.51381342884201</v>
      </c>
      <c r="G89" s="111">
        <f t="shared" si="17"/>
        <v>-2.5150645064980619</v>
      </c>
      <c r="H89" s="94">
        <v>0</v>
      </c>
      <c r="I89" s="87">
        <f t="shared" si="14"/>
        <v>234.74098999999998</v>
      </c>
      <c r="J89" s="83">
        <v>0</v>
      </c>
    </row>
    <row r="90" spans="1:10">
      <c r="A90" s="7" t="s">
        <v>75</v>
      </c>
      <c r="B90" s="7">
        <f t="shared" si="13"/>
        <v>292.99</v>
      </c>
      <c r="C90" s="7">
        <v>83</v>
      </c>
      <c r="D90" s="7" t="s">
        <v>69</v>
      </c>
      <c r="E90" s="113">
        <f t="shared" si="15"/>
        <v>2.2421422196689338E-2</v>
      </c>
      <c r="F90" s="115">
        <f t="shared" si="16"/>
        <v>161.45918019447652</v>
      </c>
      <c r="G90" s="111">
        <f t="shared" si="17"/>
        <v>-2.5457372545105228</v>
      </c>
      <c r="H90" s="94">
        <v>0</v>
      </c>
      <c r="I90" s="87">
        <f t="shared" si="14"/>
        <v>237.60368500000001</v>
      </c>
      <c r="J90" s="83">
        <v>0</v>
      </c>
    </row>
    <row r="91" spans="1:10">
      <c r="A91" s="7" t="s">
        <v>75</v>
      </c>
      <c r="B91" s="7">
        <f t="shared" si="13"/>
        <v>296.52</v>
      </c>
      <c r="C91" s="7">
        <v>84</v>
      </c>
      <c r="D91" s="7" t="s">
        <v>69</v>
      </c>
      <c r="E91" s="113">
        <f t="shared" si="15"/>
        <v>2.2691559813517823E-2</v>
      </c>
      <c r="F91" s="115">
        <f t="shared" si="16"/>
        <v>163.40454696011102</v>
      </c>
      <c r="G91" s="111">
        <f t="shared" si="17"/>
        <v>-2.5764100025229846</v>
      </c>
      <c r="H91" s="94">
        <v>0</v>
      </c>
      <c r="I91" s="87">
        <f t="shared" si="14"/>
        <v>240.46637999999999</v>
      </c>
      <c r="J91" s="83">
        <v>0</v>
      </c>
    </row>
    <row r="92" spans="1:10">
      <c r="A92" s="7" t="s">
        <v>75</v>
      </c>
      <c r="B92" s="7">
        <f t="shared" si="13"/>
        <v>300.05</v>
      </c>
      <c r="C92" s="7">
        <v>85</v>
      </c>
      <c r="D92" s="7" t="s">
        <v>69</v>
      </c>
      <c r="E92" s="113">
        <f t="shared" si="15"/>
        <v>2.296169743034631E-2</v>
      </c>
      <c r="F92" s="115">
        <f t="shared" si="16"/>
        <v>165.34991372574552</v>
      </c>
      <c r="G92" s="111">
        <f t="shared" si="17"/>
        <v>-2.6070827505354455</v>
      </c>
      <c r="H92" s="94">
        <v>0</v>
      </c>
      <c r="I92" s="87">
        <f t="shared" si="14"/>
        <v>243.32907500000002</v>
      </c>
      <c r="J92" s="83">
        <v>0</v>
      </c>
    </row>
    <row r="93" spans="1:10">
      <c r="A93" s="7" t="s">
        <v>75</v>
      </c>
      <c r="B93" s="7">
        <f t="shared" si="13"/>
        <v>303.58</v>
      </c>
      <c r="C93" s="7">
        <v>86</v>
      </c>
      <c r="D93" s="7" t="s">
        <v>69</v>
      </c>
      <c r="E93" s="113">
        <f t="shared" si="15"/>
        <v>2.3231835047174798E-2</v>
      </c>
      <c r="F93" s="115">
        <f t="shared" si="16"/>
        <v>167.29528049138008</v>
      </c>
      <c r="G93" s="111">
        <f t="shared" si="17"/>
        <v>-2.6377554985479073</v>
      </c>
      <c r="H93" s="94">
        <v>0</v>
      </c>
      <c r="I93" s="87">
        <f t="shared" si="14"/>
        <v>246.19176999999999</v>
      </c>
      <c r="J93" s="83">
        <v>0</v>
      </c>
    </row>
    <row r="94" spans="1:10">
      <c r="A94" s="7" t="s">
        <v>75</v>
      </c>
      <c r="B94" s="7">
        <f t="shared" si="13"/>
        <v>307.10999999999996</v>
      </c>
      <c r="C94" s="7">
        <v>87</v>
      </c>
      <c r="D94" s="7" t="s">
        <v>69</v>
      </c>
      <c r="E94" s="113">
        <f t="shared" si="15"/>
        <v>2.3501972664003286E-2</v>
      </c>
      <c r="F94" s="115">
        <f t="shared" si="16"/>
        <v>169.24064725701459</v>
      </c>
      <c r="G94" s="111">
        <f t="shared" si="17"/>
        <v>-2.6684282465603681</v>
      </c>
      <c r="H94" s="94">
        <v>0</v>
      </c>
      <c r="I94" s="87">
        <f t="shared" si="14"/>
        <v>249.05446499999994</v>
      </c>
      <c r="J94" s="83">
        <v>0</v>
      </c>
    </row>
    <row r="95" spans="1:10">
      <c r="A95" s="7" t="s">
        <v>75</v>
      </c>
      <c r="B95" s="7">
        <f t="shared" si="13"/>
        <v>310.64</v>
      </c>
      <c r="C95" s="7">
        <v>88</v>
      </c>
      <c r="D95" s="7" t="s">
        <v>69</v>
      </c>
      <c r="E95" s="113">
        <f t="shared" si="15"/>
        <v>2.377211028083177E-2</v>
      </c>
      <c r="F95" s="115">
        <f t="shared" si="16"/>
        <v>171.18601402264909</v>
      </c>
      <c r="G95" s="111">
        <f t="shared" si="17"/>
        <v>-2.6991009945728299</v>
      </c>
      <c r="H95" s="94">
        <v>0</v>
      </c>
      <c r="I95" s="87">
        <f t="shared" si="14"/>
        <v>251.91715999999997</v>
      </c>
      <c r="J95" s="83">
        <v>0</v>
      </c>
    </row>
    <row r="96" spans="1:10">
      <c r="A96" s="7" t="s">
        <v>75</v>
      </c>
      <c r="B96" s="7">
        <f t="shared" si="13"/>
        <v>314.16999999999996</v>
      </c>
      <c r="C96" s="7">
        <v>89</v>
      </c>
      <c r="D96" s="7" t="s">
        <v>69</v>
      </c>
      <c r="E96" s="113">
        <f t="shared" si="15"/>
        <v>2.4042247897660258E-2</v>
      </c>
      <c r="F96" s="115">
        <f t="shared" si="16"/>
        <v>173.13138078828365</v>
      </c>
      <c r="G96" s="111">
        <f t="shared" si="17"/>
        <v>-2.7297737425852917</v>
      </c>
      <c r="H96" s="94">
        <v>0</v>
      </c>
      <c r="I96" s="87">
        <f t="shared" si="14"/>
        <v>254.77985499999994</v>
      </c>
      <c r="J96" s="83">
        <v>0</v>
      </c>
    </row>
    <row r="97" spans="1:10">
      <c r="A97" s="7" t="s">
        <v>75</v>
      </c>
      <c r="B97" s="7">
        <f t="shared" si="13"/>
        <v>317.7</v>
      </c>
      <c r="C97" s="7">
        <v>90</v>
      </c>
      <c r="D97" s="7" t="s">
        <v>69</v>
      </c>
      <c r="E97" s="113">
        <f t="shared" si="15"/>
        <v>2.4312385514488746E-2</v>
      </c>
      <c r="F97" s="115">
        <f t="shared" si="16"/>
        <v>175.07674755391815</v>
      </c>
      <c r="G97" s="111">
        <f t="shared" si="17"/>
        <v>-2.7604464905977526</v>
      </c>
      <c r="H97" s="94">
        <v>0</v>
      </c>
      <c r="I97" s="87">
        <f t="shared" si="14"/>
        <v>257.64254999999997</v>
      </c>
      <c r="J97" s="83">
        <v>0</v>
      </c>
    </row>
    <row r="98" spans="1:10">
      <c r="A98" s="7" t="s">
        <v>75</v>
      </c>
      <c r="B98" s="7">
        <f t="shared" si="13"/>
        <v>321.22999999999996</v>
      </c>
      <c r="C98" s="7">
        <v>91</v>
      </c>
      <c r="D98" s="7" t="s">
        <v>69</v>
      </c>
      <c r="E98" s="113">
        <f t="shared" si="15"/>
        <v>2.4582523131317233E-2</v>
      </c>
      <c r="F98" s="115">
        <f t="shared" si="16"/>
        <v>177.02211431955266</v>
      </c>
      <c r="G98" s="111">
        <f t="shared" si="17"/>
        <v>-2.7911192386102144</v>
      </c>
      <c r="H98" s="94">
        <v>0</v>
      </c>
      <c r="I98" s="87">
        <f t="shared" si="14"/>
        <v>260.50524499999995</v>
      </c>
      <c r="J98" s="83">
        <v>0</v>
      </c>
    </row>
    <row r="99" spans="1:10">
      <c r="A99" s="7" t="s">
        <v>75</v>
      </c>
      <c r="B99" s="7">
        <f t="shared" si="13"/>
        <v>324.76</v>
      </c>
      <c r="C99" s="7">
        <v>92</v>
      </c>
      <c r="D99" s="7" t="s">
        <v>69</v>
      </c>
      <c r="E99" s="113">
        <f t="shared" si="15"/>
        <v>2.4852660748145718E-2</v>
      </c>
      <c r="F99" s="115">
        <f t="shared" si="16"/>
        <v>178.96748108518722</v>
      </c>
      <c r="G99" s="111">
        <f t="shared" si="17"/>
        <v>-2.8217919866226753</v>
      </c>
      <c r="H99" s="94">
        <v>0</v>
      </c>
      <c r="I99" s="87">
        <f t="shared" si="14"/>
        <v>263.36793999999998</v>
      </c>
      <c r="J99" s="83">
        <v>0</v>
      </c>
    </row>
    <row r="100" spans="1:10">
      <c r="A100" s="7" t="s">
        <v>75</v>
      </c>
      <c r="B100" s="7">
        <f t="shared" si="13"/>
        <v>328.28999999999996</v>
      </c>
      <c r="C100" s="7">
        <v>93</v>
      </c>
      <c r="D100" s="7" t="s">
        <v>69</v>
      </c>
      <c r="E100" s="113">
        <f t="shared" si="15"/>
        <v>2.5122798364974205E-2</v>
      </c>
      <c r="F100" s="115">
        <f t="shared" si="16"/>
        <v>180.91284785082172</v>
      </c>
      <c r="G100" s="111">
        <f t="shared" si="17"/>
        <v>-2.8524647346351371</v>
      </c>
      <c r="H100" s="94">
        <v>0</v>
      </c>
      <c r="I100" s="87">
        <f t="shared" si="14"/>
        <v>266.23063499999995</v>
      </c>
      <c r="J100" s="83">
        <v>0</v>
      </c>
    </row>
    <row r="101" spans="1:10">
      <c r="A101" s="7" t="s">
        <v>75</v>
      </c>
      <c r="B101" s="7">
        <f t="shared" si="13"/>
        <v>331.82</v>
      </c>
      <c r="C101" s="7">
        <v>94</v>
      </c>
      <c r="D101" s="7" t="s">
        <v>69</v>
      </c>
      <c r="E101" s="113">
        <f t="shared" si="15"/>
        <v>2.5392935981802693E-2</v>
      </c>
      <c r="F101" s="115">
        <f t="shared" si="16"/>
        <v>182.85821461645622</v>
      </c>
      <c r="G101" s="111">
        <f t="shared" si="17"/>
        <v>-2.8831374826475979</v>
      </c>
      <c r="H101" s="94">
        <v>0</v>
      </c>
      <c r="I101" s="87">
        <f t="shared" si="14"/>
        <v>269.09332999999998</v>
      </c>
      <c r="J101" s="83">
        <v>0</v>
      </c>
    </row>
    <row r="102" spans="1:10">
      <c r="A102" s="7" t="s">
        <v>75</v>
      </c>
      <c r="B102" s="7">
        <f t="shared" si="13"/>
        <v>335.34999999999997</v>
      </c>
      <c r="C102" s="7">
        <v>95</v>
      </c>
      <c r="D102" s="7" t="s">
        <v>69</v>
      </c>
      <c r="E102" s="113">
        <f t="shared" si="15"/>
        <v>2.5663073598631181E-2</v>
      </c>
      <c r="F102" s="115">
        <f t="shared" si="16"/>
        <v>184.80358138209073</v>
      </c>
      <c r="G102" s="111">
        <f t="shared" si="17"/>
        <v>-2.9138102306600597</v>
      </c>
      <c r="H102" s="94">
        <v>0</v>
      </c>
      <c r="I102" s="87">
        <f t="shared" si="14"/>
        <v>271.95602499999995</v>
      </c>
      <c r="J102" s="83">
        <v>0</v>
      </c>
    </row>
    <row r="103" spans="1:10">
      <c r="A103" s="7" t="s">
        <v>75</v>
      </c>
      <c r="B103" s="7">
        <f t="shared" si="13"/>
        <v>338.88</v>
      </c>
      <c r="C103" s="7">
        <v>96</v>
      </c>
      <c r="D103" s="7" t="s">
        <v>69</v>
      </c>
      <c r="E103" s="113">
        <f t="shared" si="15"/>
        <v>2.5933211215459669E-2</v>
      </c>
      <c r="F103" s="115">
        <f t="shared" si="16"/>
        <v>186.74894814772529</v>
      </c>
      <c r="G103" s="111">
        <f t="shared" si="17"/>
        <v>-2.9444829786725206</v>
      </c>
      <c r="H103" s="94">
        <v>0</v>
      </c>
      <c r="I103" s="87">
        <f t="shared" si="14"/>
        <v>274.81871999999998</v>
      </c>
      <c r="J103" s="83">
        <v>0</v>
      </c>
    </row>
    <row r="104" spans="1:10">
      <c r="A104" s="7" t="s">
        <v>75</v>
      </c>
      <c r="B104" s="7">
        <f t="shared" si="13"/>
        <v>342.40999999999997</v>
      </c>
      <c r="C104" s="7">
        <v>97</v>
      </c>
      <c r="D104" s="7" t="s">
        <v>69</v>
      </c>
      <c r="E104" s="113">
        <f t="shared" si="15"/>
        <v>2.6203348832288153E-2</v>
      </c>
      <c r="F104" s="115">
        <f t="shared" si="16"/>
        <v>188.69431491335979</v>
      </c>
      <c r="G104" s="111">
        <f t="shared" si="17"/>
        <v>-2.9751557266849824</v>
      </c>
      <c r="H104" s="94">
        <v>0</v>
      </c>
      <c r="I104" s="87">
        <f t="shared" si="14"/>
        <v>277.68141499999996</v>
      </c>
      <c r="J104" s="83">
        <v>0</v>
      </c>
    </row>
    <row r="105" spans="1:10">
      <c r="A105" s="7" t="s">
        <v>75</v>
      </c>
      <c r="B105" s="7">
        <f t="shared" si="13"/>
        <v>345.94</v>
      </c>
      <c r="C105" s="7">
        <v>98</v>
      </c>
      <c r="D105" s="7" t="s">
        <v>69</v>
      </c>
      <c r="E105" s="113">
        <f t="shared" si="15"/>
        <v>2.6473486449116641E-2</v>
      </c>
      <c r="F105" s="115">
        <f t="shared" si="16"/>
        <v>190.63968167899429</v>
      </c>
      <c r="G105" s="111">
        <f t="shared" si="17"/>
        <v>-3.0058284746974433</v>
      </c>
      <c r="H105" s="94">
        <v>0</v>
      </c>
      <c r="I105" s="87">
        <f t="shared" si="14"/>
        <v>280.54410999999999</v>
      </c>
      <c r="J105" s="83">
        <v>0</v>
      </c>
    </row>
    <row r="106" spans="1:10">
      <c r="A106" s="7" t="s">
        <v>75</v>
      </c>
      <c r="B106" s="7">
        <f t="shared" si="13"/>
        <v>349.46999999999997</v>
      </c>
      <c r="C106" s="7">
        <v>99</v>
      </c>
      <c r="D106" s="7" t="s">
        <v>69</v>
      </c>
      <c r="E106" s="113">
        <f t="shared" si="15"/>
        <v>2.6743624065945128E-2</v>
      </c>
      <c r="F106" s="115">
        <f t="shared" si="16"/>
        <v>192.58504844462885</v>
      </c>
      <c r="G106" s="111">
        <f t="shared" si="17"/>
        <v>-3.0365012227099051</v>
      </c>
      <c r="H106" s="94">
        <v>0</v>
      </c>
      <c r="I106" s="87">
        <f t="shared" si="14"/>
        <v>283.40680499999996</v>
      </c>
      <c r="J106" s="83">
        <v>0</v>
      </c>
    </row>
    <row r="107" spans="1:10">
      <c r="A107" s="7" t="s">
        <v>75</v>
      </c>
      <c r="B107" s="7">
        <f t="shared" si="13"/>
        <v>353</v>
      </c>
      <c r="C107" s="7">
        <v>100</v>
      </c>
      <c r="D107" s="7" t="s">
        <v>69</v>
      </c>
      <c r="E107" s="113">
        <f t="shared" si="15"/>
        <v>2.7013761682773616E-2</v>
      </c>
      <c r="F107" s="115">
        <f t="shared" si="16"/>
        <v>194.53041521026336</v>
      </c>
      <c r="G107" s="111">
        <f t="shared" si="17"/>
        <v>-3.0671739707223669</v>
      </c>
      <c r="H107" s="94">
        <v>0</v>
      </c>
      <c r="I107" s="87">
        <f t="shared" si="14"/>
        <v>286.26949999999999</v>
      </c>
      <c r="J107" s="83">
        <v>0</v>
      </c>
    </row>
    <row r="108" spans="1:10">
      <c r="A108" s="7" t="s">
        <v>75</v>
      </c>
      <c r="B108" s="7">
        <f t="shared" si="13"/>
        <v>451.84</v>
      </c>
      <c r="C108" s="7">
        <v>128</v>
      </c>
      <c r="D108" s="7" t="s">
        <v>69</v>
      </c>
      <c r="E108" s="113">
        <f t="shared" si="15"/>
        <v>3.4577614953971249E-2</v>
      </c>
      <c r="F108" s="115">
        <f t="shared" si="16"/>
        <v>249.0006846480299</v>
      </c>
      <c r="G108" s="111">
        <f t="shared" si="17"/>
        <v>-3.9260109150712852</v>
      </c>
      <c r="H108" s="94">
        <v>0</v>
      </c>
      <c r="I108" s="87">
        <f t="shared" si="14"/>
        <v>366.42495999999994</v>
      </c>
      <c r="J108" s="83">
        <v>0</v>
      </c>
    </row>
  </sheetData>
  <mergeCells count="2">
    <mergeCell ref="E10:G10"/>
    <mergeCell ref="H10:J10"/>
  </mergeCells>
  <phoneticPr fontId="3" type="noConversion"/>
  <pageMargins left="0.75" right="0.75" top="1" bottom="1" header="0.5" footer="0.5"/>
  <headerFooter alignWithMargins="0"/>
  <ignoredErrors>
    <ignoredError sqref="F14" formula="1"/>
  </ignoredErrors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topLeftCell="A25" workbookViewId="0">
      <selection activeCell="M40" sqref="M40"/>
    </sheetView>
  </sheetViews>
  <sheetFormatPr defaultRowHeight="12.75"/>
  <cols>
    <col min="13" max="13" width="12.140625" customWidth="1"/>
  </cols>
  <sheetData/>
  <phoneticPr fontId="3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F0"/>
  </sheetPr>
  <dimension ref="A1:M85"/>
  <sheetViews>
    <sheetView topLeftCell="A10" zoomScale="80" zoomScaleNormal="80" workbookViewId="0">
      <selection activeCell="J5" sqref="J5"/>
    </sheetView>
  </sheetViews>
  <sheetFormatPr defaultRowHeight="12.75"/>
  <cols>
    <col min="1" max="1" width="9.5703125" customWidth="1"/>
    <col min="2" max="2" width="20.140625" customWidth="1"/>
    <col min="3" max="3" width="12.42578125" customWidth="1"/>
    <col min="4" max="4" width="12" style="174" customWidth="1"/>
    <col min="5" max="5" width="11.140625" style="174" customWidth="1"/>
    <col min="6" max="6" width="9.28515625" style="174" bestFit="1" customWidth="1"/>
    <col min="7" max="7" width="12.85546875" style="174" customWidth="1"/>
    <col min="8" max="8" width="10.7109375" style="174" bestFit="1" customWidth="1"/>
    <col min="9" max="9" width="9.42578125" style="174" bestFit="1" customWidth="1"/>
    <col min="13" max="13" width="9.5703125" bestFit="1" customWidth="1"/>
  </cols>
  <sheetData>
    <row r="1" spans="1:9" ht="13.5" thickBot="1">
      <c r="B1" s="96" t="s">
        <v>106</v>
      </c>
      <c r="C1" s="97">
        <v>0.9</v>
      </c>
    </row>
    <row r="4" spans="1:9">
      <c r="C4" s="124"/>
      <c r="D4" s="229" t="s">
        <v>108</v>
      </c>
      <c r="E4" s="230"/>
      <c r="F4" s="231"/>
      <c r="G4" s="232" t="s">
        <v>109</v>
      </c>
      <c r="H4" s="233"/>
      <c r="I4" s="234"/>
    </row>
    <row r="5" spans="1:9" ht="63.75">
      <c r="A5" s="168"/>
      <c r="B5" s="168"/>
      <c r="C5" s="173" t="s">
        <v>107</v>
      </c>
      <c r="D5" s="175" t="s">
        <v>10</v>
      </c>
      <c r="E5" s="175" t="s">
        <v>66</v>
      </c>
      <c r="F5" s="175" t="s">
        <v>11</v>
      </c>
      <c r="G5" s="177" t="s">
        <v>10</v>
      </c>
      <c r="H5" s="177" t="s">
        <v>66</v>
      </c>
      <c r="I5" s="177" t="s">
        <v>11</v>
      </c>
    </row>
    <row r="6" spans="1:9">
      <c r="A6" s="169"/>
      <c r="B6" s="170"/>
      <c r="C6" s="171">
        <v>7</v>
      </c>
      <c r="D6" s="176">
        <f t="shared" ref="D6:D38" si="0">VLOOKUP($C6,PreISR_CFL,3,FALSE)</f>
        <v>1.8913335999999996E-3</v>
      </c>
      <c r="E6" s="176">
        <f t="shared" ref="E6:E38" si="1">VLOOKUP($C6,PreISR_CFL,4,FALSE)</f>
        <v>13.62099854177322</v>
      </c>
      <c r="F6" s="176">
        <f t="shared" ref="F6:F38" si="2">VLOOKUP($C6,PreISR_CFL,5,FALSE)</f>
        <v>-0.21476435311199998</v>
      </c>
      <c r="G6" s="178">
        <f t="shared" ref="G6:G38" si="3">D6*Res_ISR</f>
        <v>1.7022002399999998E-3</v>
      </c>
      <c r="H6" s="178">
        <f t="shared" ref="H6:H38" si="4">E6*Res_ISR</f>
        <v>12.258898687595899</v>
      </c>
      <c r="I6" s="178">
        <f t="shared" ref="I6:I38" si="5">F6*Res_ISR</f>
        <v>-0.19328791780079999</v>
      </c>
    </row>
    <row r="7" spans="1:9">
      <c r="A7" s="169"/>
      <c r="B7" s="170"/>
      <c r="C7" s="171">
        <v>7</v>
      </c>
      <c r="D7" s="176">
        <f t="shared" si="0"/>
        <v>1.8913335999999996E-3</v>
      </c>
      <c r="E7" s="176">
        <f t="shared" si="1"/>
        <v>13.62099854177322</v>
      </c>
      <c r="F7" s="176">
        <f t="shared" si="2"/>
        <v>-0.21476435311199998</v>
      </c>
      <c r="G7" s="178">
        <f t="shared" si="3"/>
        <v>1.7022002399999998E-3</v>
      </c>
      <c r="H7" s="178">
        <f t="shared" si="4"/>
        <v>12.258898687595899</v>
      </c>
      <c r="I7" s="178">
        <f t="shared" si="5"/>
        <v>-0.19328791780079999</v>
      </c>
    </row>
    <row r="8" spans="1:9">
      <c r="A8" s="169"/>
      <c r="B8" s="170"/>
      <c r="C8" s="171">
        <v>9</v>
      </c>
      <c r="D8" s="176">
        <f t="shared" si="0"/>
        <v>2.4299548000000001E-3</v>
      </c>
      <c r="E8" s="176">
        <f t="shared" si="1"/>
        <v>17.49587576219162</v>
      </c>
      <c r="F8" s="176">
        <f t="shared" si="2"/>
        <v>-0.27585519904</v>
      </c>
      <c r="G8" s="178">
        <f t="shared" si="3"/>
        <v>2.1869593200000001E-3</v>
      </c>
      <c r="H8" s="178">
        <f t="shared" si="4"/>
        <v>15.746288185972459</v>
      </c>
      <c r="I8" s="178">
        <f t="shared" si="5"/>
        <v>-0.24826967913600001</v>
      </c>
    </row>
    <row r="9" spans="1:9">
      <c r="A9" s="169"/>
      <c r="B9" s="170"/>
      <c r="C9" s="171">
        <v>9</v>
      </c>
      <c r="D9" s="176">
        <f t="shared" si="0"/>
        <v>2.4299548000000001E-3</v>
      </c>
      <c r="E9" s="176">
        <f t="shared" si="1"/>
        <v>17.49587576219162</v>
      </c>
      <c r="F9" s="176">
        <f t="shared" si="2"/>
        <v>-0.27585519904</v>
      </c>
      <c r="G9" s="178">
        <f t="shared" si="3"/>
        <v>2.1869593200000001E-3</v>
      </c>
      <c r="H9" s="178">
        <f t="shared" si="4"/>
        <v>15.746288185972459</v>
      </c>
      <c r="I9" s="178">
        <f t="shared" si="5"/>
        <v>-0.24826967913600001</v>
      </c>
    </row>
    <row r="10" spans="1:9">
      <c r="A10" s="169"/>
      <c r="B10" s="170"/>
      <c r="C10" s="171">
        <v>10</v>
      </c>
      <c r="D10" s="176">
        <f t="shared" si="0"/>
        <v>2.7013761682097887E-3</v>
      </c>
      <c r="E10" s="176">
        <f t="shared" si="1"/>
        <v>19.447406303156541</v>
      </c>
      <c r="F10" s="176">
        <f t="shared" si="2"/>
        <v>-0.30662664960084268</v>
      </c>
      <c r="G10" s="178">
        <f t="shared" si="3"/>
        <v>2.4312385513888097E-3</v>
      </c>
      <c r="H10" s="178">
        <f t="shared" si="4"/>
        <v>17.502665672840887</v>
      </c>
      <c r="I10" s="178">
        <f t="shared" si="5"/>
        <v>-0.27596398464075844</v>
      </c>
    </row>
    <row r="11" spans="1:9">
      <c r="A11" s="169"/>
      <c r="B11" s="170"/>
      <c r="C11" s="171">
        <v>10</v>
      </c>
      <c r="D11" s="176">
        <f t="shared" si="0"/>
        <v>2.7013761682097887E-3</v>
      </c>
      <c r="E11" s="176">
        <f t="shared" si="1"/>
        <v>19.447406303156541</v>
      </c>
      <c r="F11" s="176">
        <f t="shared" si="2"/>
        <v>-0.30662664960084268</v>
      </c>
      <c r="G11" s="178">
        <f t="shared" si="3"/>
        <v>2.4312385513888097E-3</v>
      </c>
      <c r="H11" s="178">
        <f t="shared" si="4"/>
        <v>17.502665672840887</v>
      </c>
      <c r="I11" s="178">
        <f t="shared" si="5"/>
        <v>-0.27596398464075844</v>
      </c>
    </row>
    <row r="12" spans="1:9">
      <c r="A12" s="169"/>
      <c r="B12" s="170"/>
      <c r="C12" s="171">
        <v>11</v>
      </c>
      <c r="D12" s="176">
        <f t="shared" si="0"/>
        <v>2.9681615999999997E-3</v>
      </c>
      <c r="E12" s="176">
        <f t="shared" si="1"/>
        <v>21.370720695226485</v>
      </c>
      <c r="F12" s="176">
        <f t="shared" si="2"/>
        <v>-0.33694507556799996</v>
      </c>
      <c r="G12" s="178">
        <f t="shared" si="3"/>
        <v>2.6713454399999999E-3</v>
      </c>
      <c r="H12" s="178">
        <f t="shared" si="4"/>
        <v>19.233648625703836</v>
      </c>
      <c r="I12" s="178">
        <f t="shared" si="5"/>
        <v>-0.30325056801119998</v>
      </c>
    </row>
    <row r="13" spans="1:9">
      <c r="A13" s="169"/>
      <c r="B13" s="170"/>
      <c r="C13" s="171">
        <v>11</v>
      </c>
      <c r="D13" s="176">
        <f t="shared" si="0"/>
        <v>2.9681615999999997E-3</v>
      </c>
      <c r="E13" s="176">
        <f t="shared" si="1"/>
        <v>21.370720695226485</v>
      </c>
      <c r="F13" s="176">
        <f t="shared" si="2"/>
        <v>-0.33694507556799996</v>
      </c>
      <c r="G13" s="178">
        <f t="shared" si="3"/>
        <v>2.6713454399999999E-3</v>
      </c>
      <c r="H13" s="178">
        <f t="shared" si="4"/>
        <v>19.233648625703836</v>
      </c>
      <c r="I13" s="178">
        <f t="shared" si="5"/>
        <v>-0.30325056801119998</v>
      </c>
    </row>
    <row r="14" spans="1:9">
      <c r="A14" s="169"/>
      <c r="B14" s="170"/>
      <c r="C14" s="171">
        <v>13</v>
      </c>
      <c r="D14" s="176">
        <f t="shared" si="0"/>
        <v>3.5134616E-3</v>
      </c>
      <c r="E14" s="176">
        <f t="shared" si="1"/>
        <v>25.30461055855142</v>
      </c>
      <c r="F14" s="176">
        <f t="shared" si="2"/>
        <v>-0.39898417229600003</v>
      </c>
      <c r="G14" s="178">
        <f t="shared" si="3"/>
        <v>3.16211544E-3</v>
      </c>
      <c r="H14" s="178">
        <f t="shared" si="4"/>
        <v>22.774149502696279</v>
      </c>
      <c r="I14" s="178">
        <f t="shared" si="5"/>
        <v>-0.35908575506640006</v>
      </c>
    </row>
    <row r="15" spans="1:9">
      <c r="A15" s="169"/>
      <c r="B15" s="170"/>
      <c r="C15" s="171">
        <v>13</v>
      </c>
      <c r="D15" s="176">
        <f t="shared" si="0"/>
        <v>3.5134616E-3</v>
      </c>
      <c r="E15" s="176">
        <f t="shared" si="1"/>
        <v>25.30461055855142</v>
      </c>
      <c r="F15" s="176">
        <f t="shared" si="2"/>
        <v>-0.39898417229600003</v>
      </c>
      <c r="G15" s="178">
        <f t="shared" si="3"/>
        <v>3.16211544E-3</v>
      </c>
      <c r="H15" s="178">
        <f t="shared" si="4"/>
        <v>22.774149502696279</v>
      </c>
      <c r="I15" s="178">
        <f t="shared" si="5"/>
        <v>-0.35908575506640006</v>
      </c>
    </row>
    <row r="16" spans="1:9">
      <c r="A16" s="169"/>
      <c r="B16" s="170"/>
      <c r="C16" s="171">
        <v>14</v>
      </c>
      <c r="D16" s="176">
        <f t="shared" si="0"/>
        <v>3.7824715999999997E-3</v>
      </c>
      <c r="E16" s="176">
        <f t="shared" si="1"/>
        <v>27.242033025068853</v>
      </c>
      <c r="F16" s="176">
        <f t="shared" si="2"/>
        <v>-0.42952911055999998</v>
      </c>
      <c r="G16" s="178">
        <f t="shared" si="3"/>
        <v>3.4042244399999999E-3</v>
      </c>
      <c r="H16" s="178">
        <f t="shared" si="4"/>
        <v>24.517829722561967</v>
      </c>
      <c r="I16" s="178">
        <f t="shared" si="5"/>
        <v>-0.38657619950400002</v>
      </c>
    </row>
    <row r="17" spans="1:13">
      <c r="A17" s="169"/>
      <c r="B17" s="170"/>
      <c r="C17" s="171">
        <v>14</v>
      </c>
      <c r="D17" s="176">
        <f t="shared" si="0"/>
        <v>3.7824715999999997E-3</v>
      </c>
      <c r="E17" s="176">
        <f t="shared" si="1"/>
        <v>27.242033025068853</v>
      </c>
      <c r="F17" s="176">
        <f t="shared" si="2"/>
        <v>-0.42952911055999998</v>
      </c>
      <c r="G17" s="178">
        <f t="shared" si="3"/>
        <v>3.4042244399999999E-3</v>
      </c>
      <c r="H17" s="178">
        <f t="shared" si="4"/>
        <v>24.517829722561967</v>
      </c>
      <c r="I17" s="178">
        <f t="shared" si="5"/>
        <v>-0.38657619950400002</v>
      </c>
    </row>
    <row r="18" spans="1:13">
      <c r="A18" s="169"/>
      <c r="B18" s="170"/>
      <c r="C18" s="171">
        <v>15</v>
      </c>
      <c r="D18" s="176">
        <f t="shared" si="0"/>
        <v>4.0520672000000004E-3</v>
      </c>
      <c r="E18" s="176">
        <f t="shared" si="1"/>
        <v>29.179453885604453</v>
      </c>
      <c r="F18" s="176">
        <f t="shared" si="2"/>
        <v>-0.46007448216799995</v>
      </c>
      <c r="G18" s="178">
        <f t="shared" si="3"/>
        <v>3.6468604800000003E-3</v>
      </c>
      <c r="H18" s="178">
        <f t="shared" si="4"/>
        <v>26.261508497044009</v>
      </c>
      <c r="I18" s="178">
        <f t="shared" si="5"/>
        <v>-0.41406703395119998</v>
      </c>
    </row>
    <row r="19" spans="1:13">
      <c r="A19" s="169"/>
      <c r="B19" s="170"/>
      <c r="C19" s="171">
        <v>15</v>
      </c>
      <c r="D19" s="176">
        <f t="shared" si="0"/>
        <v>4.0520672000000004E-3</v>
      </c>
      <c r="E19" s="176">
        <f t="shared" si="1"/>
        <v>29.179453885604453</v>
      </c>
      <c r="F19" s="176">
        <f t="shared" si="2"/>
        <v>-0.46007448216799995</v>
      </c>
      <c r="G19" s="178">
        <f t="shared" si="3"/>
        <v>3.6468604800000003E-3</v>
      </c>
      <c r="H19" s="178">
        <f t="shared" si="4"/>
        <v>26.261508497044009</v>
      </c>
      <c r="I19" s="178">
        <f t="shared" si="5"/>
        <v>-0.41406703395119998</v>
      </c>
    </row>
    <row r="20" spans="1:13">
      <c r="A20" s="169"/>
      <c r="B20" s="170"/>
      <c r="C20" s="171">
        <v>17</v>
      </c>
      <c r="D20" s="176">
        <f t="shared" si="0"/>
        <v>4.5923394860091973E-3</v>
      </c>
      <c r="E20" s="176">
        <f t="shared" si="1"/>
        <v>33.064973662598177</v>
      </c>
      <c r="F20" s="176">
        <f t="shared" si="2"/>
        <v>-0.52133588568807232</v>
      </c>
      <c r="G20" s="178">
        <f>D20*Res_ISR</f>
        <v>4.1331055374082774E-3</v>
      </c>
      <c r="H20" s="178">
        <f>E20*Res_ISR</f>
        <v>29.758476296338362</v>
      </c>
      <c r="I20" s="178">
        <f>F20*Res_ISR</f>
        <v>-0.46920229711926509</v>
      </c>
    </row>
    <row r="21" spans="1:13">
      <c r="A21" s="169"/>
      <c r="B21" s="170"/>
      <c r="C21" s="171">
        <v>18</v>
      </c>
      <c r="D21" s="176">
        <f t="shared" si="0"/>
        <v>4.8594951999999993E-3</v>
      </c>
      <c r="E21" s="176">
        <f t="shared" si="1"/>
        <v>34.991696063449162</v>
      </c>
      <c r="F21" s="176">
        <f t="shared" si="2"/>
        <v>-0.5517099827919999</v>
      </c>
      <c r="G21" s="178">
        <f t="shared" si="3"/>
        <v>4.3735456799999994E-3</v>
      </c>
      <c r="H21" s="178">
        <f t="shared" si="4"/>
        <v>31.492526457104248</v>
      </c>
      <c r="I21" s="178">
        <f t="shared" si="5"/>
        <v>-0.49653898451279993</v>
      </c>
    </row>
    <row r="22" spans="1:13">
      <c r="A22" s="169"/>
      <c r="B22" s="170"/>
      <c r="C22" s="171">
        <v>18</v>
      </c>
      <c r="D22" s="176">
        <f t="shared" si="0"/>
        <v>4.8594951999999993E-3</v>
      </c>
      <c r="E22" s="176">
        <f t="shared" si="1"/>
        <v>34.991696063449162</v>
      </c>
      <c r="F22" s="176">
        <f t="shared" si="2"/>
        <v>-0.5517099827919999</v>
      </c>
      <c r="G22" s="178">
        <f t="shared" si="3"/>
        <v>4.3735456799999994E-3</v>
      </c>
      <c r="H22" s="178">
        <f t="shared" si="4"/>
        <v>31.492526457104248</v>
      </c>
      <c r="I22" s="178">
        <f t="shared" si="5"/>
        <v>-0.49653898451279993</v>
      </c>
    </row>
    <row r="23" spans="1:13">
      <c r="A23" s="169"/>
      <c r="B23" s="170"/>
      <c r="C23" s="186">
        <v>19</v>
      </c>
      <c r="D23" s="179">
        <f t="shared" si="0"/>
        <v>5.1285208000000004E-3</v>
      </c>
      <c r="E23" s="179">
        <f t="shared" si="1"/>
        <v>36.929117079664806</v>
      </c>
      <c r="F23" s="179">
        <f t="shared" si="2"/>
        <v>-0.58225489145599985</v>
      </c>
      <c r="G23" s="179">
        <f t="shared" si="3"/>
        <v>4.6156687200000004E-3</v>
      </c>
      <c r="H23" s="179">
        <f t="shared" si="4"/>
        <v>33.236205371698325</v>
      </c>
      <c r="I23" s="179">
        <f t="shared" si="5"/>
        <v>-0.52402940231039985</v>
      </c>
      <c r="M23" s="185"/>
    </row>
    <row r="24" spans="1:13">
      <c r="A24" s="169"/>
      <c r="B24" s="170"/>
      <c r="C24" s="171">
        <v>19</v>
      </c>
      <c r="D24" s="176">
        <f t="shared" si="0"/>
        <v>5.1285208000000004E-3</v>
      </c>
      <c r="E24" s="176">
        <f t="shared" si="1"/>
        <v>36.929117079664806</v>
      </c>
      <c r="F24" s="176">
        <f t="shared" si="2"/>
        <v>-0.58225489145599985</v>
      </c>
      <c r="G24" s="178">
        <f t="shared" si="3"/>
        <v>4.6156687200000004E-3</v>
      </c>
      <c r="H24" s="178">
        <f t="shared" si="4"/>
        <v>33.236205371698325</v>
      </c>
      <c r="I24" s="178">
        <f t="shared" si="5"/>
        <v>-0.52402940231039985</v>
      </c>
    </row>
    <row r="25" spans="1:13">
      <c r="A25" s="169"/>
      <c r="B25" s="170"/>
      <c r="C25" s="171">
        <v>20</v>
      </c>
      <c r="D25" s="176">
        <f t="shared" si="0"/>
        <v>5.4051696000000007E-3</v>
      </c>
      <c r="E25" s="176">
        <f t="shared" si="1"/>
        <v>38.925607878286556</v>
      </c>
      <c r="F25" s="176">
        <f t="shared" si="2"/>
        <v>-0.61374885515199995</v>
      </c>
      <c r="G25" s="178">
        <f t="shared" si="3"/>
        <v>4.8646526400000006E-3</v>
      </c>
      <c r="H25" s="178">
        <f t="shared" si="4"/>
        <v>35.033047090457899</v>
      </c>
      <c r="I25" s="178">
        <f t="shared" si="5"/>
        <v>-0.55237396963679997</v>
      </c>
    </row>
    <row r="26" spans="1:13">
      <c r="A26" s="169"/>
      <c r="B26" s="170"/>
      <c r="C26" s="171">
        <v>20</v>
      </c>
      <c r="D26" s="176">
        <f t="shared" si="0"/>
        <v>5.4051696000000007E-3</v>
      </c>
      <c r="E26" s="176">
        <f t="shared" si="1"/>
        <v>38.925607878286556</v>
      </c>
      <c r="F26" s="176">
        <f t="shared" si="2"/>
        <v>-0.61374885515199995</v>
      </c>
      <c r="G26" s="178">
        <f t="shared" si="3"/>
        <v>4.8646526400000006E-3</v>
      </c>
      <c r="H26" s="178">
        <f t="shared" si="4"/>
        <v>35.033047090457899</v>
      </c>
      <c r="I26" s="178">
        <f t="shared" si="5"/>
        <v>-0.55237396963679997</v>
      </c>
    </row>
    <row r="27" spans="1:13">
      <c r="A27" s="169"/>
      <c r="B27" s="170"/>
      <c r="C27" s="171">
        <v>23</v>
      </c>
      <c r="D27" s="176">
        <f t="shared" si="0"/>
        <v>6.2124263999999993E-3</v>
      </c>
      <c r="E27" s="176">
        <f t="shared" si="1"/>
        <v>44.737849935463224</v>
      </c>
      <c r="F27" s="176">
        <f t="shared" si="2"/>
        <v>-0.70538438833599992</v>
      </c>
      <c r="G27" s="178">
        <f t="shared" si="3"/>
        <v>5.5911837599999991E-3</v>
      </c>
      <c r="H27" s="178">
        <f t="shared" si="4"/>
        <v>40.264064941916899</v>
      </c>
      <c r="I27" s="178">
        <f t="shared" si="5"/>
        <v>-0.63484594950239992</v>
      </c>
    </row>
    <row r="28" spans="1:13">
      <c r="A28" s="169"/>
      <c r="B28" s="170"/>
      <c r="C28" s="171">
        <v>23</v>
      </c>
      <c r="D28" s="176">
        <f t="shared" si="0"/>
        <v>6.2124263999999993E-3</v>
      </c>
      <c r="E28" s="176">
        <f t="shared" si="1"/>
        <v>44.737849935463224</v>
      </c>
      <c r="F28" s="176">
        <f t="shared" si="2"/>
        <v>-0.70538438833599992</v>
      </c>
      <c r="G28" s="178">
        <f t="shared" si="3"/>
        <v>5.5911837599999991E-3</v>
      </c>
      <c r="H28" s="178">
        <f t="shared" si="4"/>
        <v>40.264064941916899</v>
      </c>
      <c r="I28" s="178">
        <f t="shared" si="5"/>
        <v>-0.63484594950239992</v>
      </c>
    </row>
    <row r="29" spans="1:13">
      <c r="A29" s="169"/>
      <c r="B29" s="170"/>
      <c r="C29" s="171">
        <v>24</v>
      </c>
      <c r="D29" s="176">
        <f t="shared" si="0"/>
        <v>6.4816231999999998E-3</v>
      </c>
      <c r="E29" s="176">
        <f t="shared" si="1"/>
        <v>46.675286243192502</v>
      </c>
      <c r="F29" s="176">
        <f t="shared" si="2"/>
        <v>-0.73593063225599997</v>
      </c>
      <c r="G29" s="178">
        <f t="shared" si="3"/>
        <v>5.8334608800000003E-3</v>
      </c>
      <c r="H29" s="178">
        <f t="shared" si="4"/>
        <v>42.007757618873256</v>
      </c>
      <c r="I29" s="178">
        <f t="shared" si="5"/>
        <v>-0.66233756903039998</v>
      </c>
    </row>
    <row r="30" spans="1:13">
      <c r="A30" s="169"/>
      <c r="B30" s="170"/>
      <c r="C30" s="171">
        <v>24</v>
      </c>
      <c r="D30" s="176">
        <f t="shared" si="0"/>
        <v>6.4816231999999998E-3</v>
      </c>
      <c r="E30" s="176">
        <f t="shared" si="1"/>
        <v>46.675286243192502</v>
      </c>
      <c r="F30" s="176">
        <f t="shared" si="2"/>
        <v>-0.73593063225599997</v>
      </c>
      <c r="G30" s="178">
        <f t="shared" si="3"/>
        <v>5.8334608800000003E-3</v>
      </c>
      <c r="H30" s="178">
        <f t="shared" si="4"/>
        <v>42.007757618873256</v>
      </c>
      <c r="I30" s="178">
        <f t="shared" si="5"/>
        <v>-0.66233756903039998</v>
      </c>
    </row>
    <row r="31" spans="1:13">
      <c r="A31" s="169"/>
      <c r="B31" s="170"/>
      <c r="C31" s="171">
        <v>25</v>
      </c>
      <c r="D31" s="176">
        <f t="shared" si="0"/>
        <v>6.7512188000000001E-3</v>
      </c>
      <c r="E31" s="176">
        <f t="shared" si="1"/>
        <v>48.612754154608844</v>
      </c>
      <c r="F31" s="176">
        <f t="shared" si="2"/>
        <v>-0.76647364799999995</v>
      </c>
      <c r="G31" s="178">
        <f t="shared" si="3"/>
        <v>6.0760969200000002E-3</v>
      </c>
      <c r="H31" s="178">
        <f t="shared" si="4"/>
        <v>43.751478739147963</v>
      </c>
      <c r="I31" s="178">
        <f t="shared" si="5"/>
        <v>-0.68982628319999995</v>
      </c>
    </row>
    <row r="32" spans="1:13">
      <c r="A32" s="169"/>
      <c r="B32" s="170"/>
      <c r="C32" s="171">
        <v>25</v>
      </c>
      <c r="D32" s="176">
        <f t="shared" si="0"/>
        <v>6.7512188000000001E-3</v>
      </c>
      <c r="E32" s="176">
        <f t="shared" si="1"/>
        <v>48.612754154608844</v>
      </c>
      <c r="F32" s="176">
        <f t="shared" si="2"/>
        <v>-0.76647364799999995</v>
      </c>
      <c r="G32" s="178">
        <f t="shared" si="3"/>
        <v>6.0760969200000002E-3</v>
      </c>
      <c r="H32" s="178">
        <f t="shared" si="4"/>
        <v>43.751478739147963</v>
      </c>
      <c r="I32" s="178">
        <f t="shared" si="5"/>
        <v>-0.68982628319999995</v>
      </c>
    </row>
    <row r="33" spans="1:9">
      <c r="A33" s="169"/>
      <c r="B33" s="170"/>
      <c r="C33" s="171">
        <v>26</v>
      </c>
      <c r="D33" s="176">
        <f t="shared" si="0"/>
        <v>7.0202287999999993E-3</v>
      </c>
      <c r="E33" s="176">
        <f t="shared" si="1"/>
        <v>50.550086445004396</v>
      </c>
      <c r="F33" s="176">
        <f t="shared" si="2"/>
        <v>-0.79701701480000009</v>
      </c>
      <c r="G33" s="178">
        <f t="shared" si="3"/>
        <v>6.3182059199999993E-3</v>
      </c>
      <c r="H33" s="178">
        <f t="shared" si="4"/>
        <v>45.495077800503957</v>
      </c>
      <c r="I33" s="178">
        <f t="shared" si="5"/>
        <v>-0.71731531332000009</v>
      </c>
    </row>
    <row r="34" spans="1:9">
      <c r="A34" s="169"/>
      <c r="B34" s="170"/>
      <c r="C34" s="171">
        <v>26</v>
      </c>
      <c r="D34" s="176">
        <f t="shared" si="0"/>
        <v>7.0202287999999993E-3</v>
      </c>
      <c r="E34" s="176">
        <f t="shared" si="1"/>
        <v>50.550086445004396</v>
      </c>
      <c r="F34" s="176">
        <f t="shared" si="2"/>
        <v>-0.79701701480000009</v>
      </c>
      <c r="G34" s="178">
        <f t="shared" si="3"/>
        <v>6.3182059199999993E-3</v>
      </c>
      <c r="H34" s="178">
        <f t="shared" si="4"/>
        <v>45.495077800503957</v>
      </c>
      <c r="I34" s="178">
        <f t="shared" si="5"/>
        <v>-0.71731531332000009</v>
      </c>
    </row>
    <row r="35" spans="1:9">
      <c r="A35" s="169"/>
      <c r="B35" s="170"/>
      <c r="C35" s="171">
        <v>30</v>
      </c>
      <c r="D35" s="176">
        <f t="shared" si="0"/>
        <v>8.103759999999998E-3</v>
      </c>
      <c r="E35" s="176">
        <f t="shared" si="1"/>
        <v>58.358820842847926</v>
      </c>
      <c r="F35" s="176">
        <f t="shared" si="2"/>
        <v>-0.92014543720000008</v>
      </c>
      <c r="G35" s="178">
        <f t="shared" si="3"/>
        <v>7.2933839999999982E-3</v>
      </c>
      <c r="H35" s="178">
        <f t="shared" si="4"/>
        <v>52.522938758563136</v>
      </c>
      <c r="I35" s="178">
        <f t="shared" si="5"/>
        <v>-0.82813089348000013</v>
      </c>
    </row>
    <row r="36" spans="1:9">
      <c r="A36" s="169"/>
      <c r="B36" s="170"/>
      <c r="C36" s="171">
        <v>30</v>
      </c>
      <c r="D36" s="176">
        <f t="shared" si="0"/>
        <v>8.103759999999998E-3</v>
      </c>
      <c r="E36" s="176">
        <f t="shared" si="1"/>
        <v>58.358820842847926</v>
      </c>
      <c r="F36" s="176">
        <f t="shared" si="2"/>
        <v>-0.92014543720000008</v>
      </c>
      <c r="G36" s="178">
        <f t="shared" si="3"/>
        <v>7.2933839999999982E-3</v>
      </c>
      <c r="H36" s="178">
        <f t="shared" si="4"/>
        <v>52.522938758563136</v>
      </c>
      <c r="I36" s="178">
        <f t="shared" si="5"/>
        <v>-0.82813089348000013</v>
      </c>
    </row>
    <row r="37" spans="1:9">
      <c r="A37" s="169"/>
      <c r="B37" s="170"/>
      <c r="C37" s="171">
        <v>40</v>
      </c>
      <c r="D37" s="176">
        <f t="shared" si="0"/>
        <v>1.0802911600000001E-2</v>
      </c>
      <c r="E37" s="176">
        <f t="shared" si="1"/>
        <v>77.792116683609734</v>
      </c>
      <c r="F37" s="176">
        <f t="shared" si="2"/>
        <v>-1.22654706072</v>
      </c>
      <c r="G37" s="178">
        <f t="shared" si="3"/>
        <v>9.7226204400000012E-3</v>
      </c>
      <c r="H37" s="178">
        <f t="shared" si="4"/>
        <v>70.012905015248762</v>
      </c>
      <c r="I37" s="178">
        <f t="shared" si="5"/>
        <v>-1.103892354648</v>
      </c>
    </row>
    <row r="38" spans="1:9">
      <c r="A38" s="169"/>
      <c r="B38" s="170"/>
      <c r="C38" s="171">
        <v>40</v>
      </c>
      <c r="D38" s="176">
        <f t="shared" si="0"/>
        <v>1.0802911600000001E-2</v>
      </c>
      <c r="E38" s="176">
        <f t="shared" si="1"/>
        <v>77.792116683609734</v>
      </c>
      <c r="F38" s="176">
        <f t="shared" si="2"/>
        <v>-1.22654706072</v>
      </c>
      <c r="G38" s="178">
        <f t="shared" si="3"/>
        <v>9.7226204400000012E-3</v>
      </c>
      <c r="H38" s="178">
        <f t="shared" si="4"/>
        <v>70.012905015248762</v>
      </c>
      <c r="I38" s="178">
        <f t="shared" si="5"/>
        <v>-1.103892354648</v>
      </c>
    </row>
    <row r="39" spans="1:9">
      <c r="A39" s="169"/>
      <c r="B39" s="170"/>
      <c r="C39" s="171">
        <v>42</v>
      </c>
      <c r="D39" s="176">
        <f t="shared" ref="D39:D58" si="6">VLOOKUP($C39,PreISR_CFL,3,FALSE)</f>
        <v>1.134577990672137E-2</v>
      </c>
      <c r="E39" s="176">
        <f t="shared" ref="E39:E58" si="7">VLOOKUP($C39,PreISR_CFL,4,FALSE)</f>
        <v>81.699142803461186</v>
      </c>
      <c r="F39" s="176">
        <f t="shared" ref="F39:F58" si="8">VLOOKUP($C39,PreISR_CFL,5,FALSE)</f>
        <v>-1.2881545859996066</v>
      </c>
      <c r="G39" s="178">
        <f t="shared" ref="G39:G70" si="9">D39*Res_ISR</f>
        <v>1.0211201916049233E-2</v>
      </c>
      <c r="H39" s="178">
        <f t="shared" ref="H39:H70" si="10">E39*Res_ISR</f>
        <v>73.529228523115066</v>
      </c>
      <c r="I39" s="178">
        <f t="shared" ref="I39:I70" si="11">F39*Res_ISR</f>
        <v>-1.1593391273996461</v>
      </c>
    </row>
    <row r="40" spans="1:9">
      <c r="A40" s="169"/>
      <c r="B40" s="170"/>
      <c r="C40" s="171">
        <v>42</v>
      </c>
      <c r="D40" s="176">
        <f t="shared" si="6"/>
        <v>1.134577990672137E-2</v>
      </c>
      <c r="E40" s="176">
        <f t="shared" si="7"/>
        <v>81.699142803461186</v>
      </c>
      <c r="F40" s="176">
        <f t="shared" si="8"/>
        <v>-1.2881545859996066</v>
      </c>
      <c r="G40" s="178">
        <f t="shared" si="9"/>
        <v>1.0211201916049233E-2</v>
      </c>
      <c r="H40" s="178">
        <f t="shared" si="10"/>
        <v>73.529228523115066</v>
      </c>
      <c r="I40" s="178">
        <f t="shared" si="11"/>
        <v>-1.1593391273996461</v>
      </c>
    </row>
    <row r="41" spans="1:9">
      <c r="A41" s="169"/>
      <c r="B41" s="170"/>
      <c r="C41" s="171">
        <v>7</v>
      </c>
      <c r="D41" s="176">
        <f t="shared" si="6"/>
        <v>1.8913335999999996E-3</v>
      </c>
      <c r="E41" s="176">
        <f t="shared" si="7"/>
        <v>13.62099854177322</v>
      </c>
      <c r="F41" s="176">
        <f t="shared" si="8"/>
        <v>-0.21476435311199998</v>
      </c>
      <c r="G41" s="178">
        <f t="shared" si="9"/>
        <v>1.7022002399999998E-3</v>
      </c>
      <c r="H41" s="178">
        <f t="shared" si="10"/>
        <v>12.258898687595899</v>
      </c>
      <c r="I41" s="178">
        <f t="shared" si="11"/>
        <v>-0.19328791780079999</v>
      </c>
    </row>
    <row r="42" spans="1:9">
      <c r="A42" s="169"/>
      <c r="B42" s="170"/>
      <c r="C42" s="171">
        <v>7</v>
      </c>
      <c r="D42" s="176">
        <f t="shared" si="6"/>
        <v>1.8913335999999996E-3</v>
      </c>
      <c r="E42" s="176">
        <f t="shared" si="7"/>
        <v>13.62099854177322</v>
      </c>
      <c r="F42" s="176">
        <f t="shared" si="8"/>
        <v>-0.21476435311199998</v>
      </c>
      <c r="G42" s="178">
        <f t="shared" si="9"/>
        <v>1.7022002399999998E-3</v>
      </c>
      <c r="H42" s="178">
        <f t="shared" si="10"/>
        <v>12.258898687595899</v>
      </c>
      <c r="I42" s="178">
        <f t="shared" si="11"/>
        <v>-0.19328791780079999</v>
      </c>
    </row>
    <row r="43" spans="1:9">
      <c r="A43" s="169"/>
      <c r="B43" s="170"/>
      <c r="C43" s="171">
        <v>9</v>
      </c>
      <c r="D43" s="176">
        <f t="shared" si="6"/>
        <v>2.4299548000000001E-3</v>
      </c>
      <c r="E43" s="176">
        <f t="shared" si="7"/>
        <v>17.49587576219162</v>
      </c>
      <c r="F43" s="176">
        <f t="shared" si="8"/>
        <v>-0.27585519904</v>
      </c>
      <c r="G43" s="178">
        <f t="shared" si="9"/>
        <v>2.1869593200000001E-3</v>
      </c>
      <c r="H43" s="178">
        <f t="shared" si="10"/>
        <v>15.746288185972459</v>
      </c>
      <c r="I43" s="178">
        <f t="shared" si="11"/>
        <v>-0.24826967913600001</v>
      </c>
    </row>
    <row r="44" spans="1:9">
      <c r="A44" s="169"/>
      <c r="B44" s="170"/>
      <c r="C44" s="171">
        <v>9</v>
      </c>
      <c r="D44" s="176">
        <f t="shared" si="6"/>
        <v>2.4299548000000001E-3</v>
      </c>
      <c r="E44" s="176">
        <f t="shared" si="7"/>
        <v>17.49587576219162</v>
      </c>
      <c r="F44" s="176">
        <f t="shared" si="8"/>
        <v>-0.27585519904</v>
      </c>
      <c r="G44" s="178">
        <f t="shared" si="9"/>
        <v>2.1869593200000001E-3</v>
      </c>
      <c r="H44" s="178">
        <f t="shared" si="10"/>
        <v>15.746288185972459</v>
      </c>
      <c r="I44" s="178">
        <f t="shared" si="11"/>
        <v>-0.24826967913600001</v>
      </c>
    </row>
    <row r="45" spans="1:9">
      <c r="A45" s="169"/>
      <c r="B45" s="170"/>
      <c r="C45" s="171">
        <v>11</v>
      </c>
      <c r="D45" s="176">
        <f t="shared" si="6"/>
        <v>2.9681615999999997E-3</v>
      </c>
      <c r="E45" s="176">
        <f t="shared" si="7"/>
        <v>21.370720695226485</v>
      </c>
      <c r="F45" s="176">
        <f t="shared" si="8"/>
        <v>-0.33694507556799996</v>
      </c>
      <c r="G45" s="178">
        <f t="shared" si="9"/>
        <v>2.6713454399999999E-3</v>
      </c>
      <c r="H45" s="178">
        <f t="shared" si="10"/>
        <v>19.233648625703836</v>
      </c>
      <c r="I45" s="178">
        <f t="shared" si="11"/>
        <v>-0.30325056801119998</v>
      </c>
    </row>
    <row r="46" spans="1:9">
      <c r="A46" s="169"/>
      <c r="B46" s="170"/>
      <c r="C46" s="171">
        <v>11</v>
      </c>
      <c r="D46" s="176">
        <f t="shared" si="6"/>
        <v>2.9681615999999997E-3</v>
      </c>
      <c r="E46" s="176">
        <f t="shared" si="7"/>
        <v>21.370720695226485</v>
      </c>
      <c r="F46" s="176">
        <f t="shared" si="8"/>
        <v>-0.33694507556799996</v>
      </c>
      <c r="G46" s="178">
        <f t="shared" si="9"/>
        <v>2.6713454399999999E-3</v>
      </c>
      <c r="H46" s="178">
        <f t="shared" si="10"/>
        <v>19.233648625703836</v>
      </c>
      <c r="I46" s="178">
        <f t="shared" si="11"/>
        <v>-0.30325056801119998</v>
      </c>
    </row>
    <row r="47" spans="1:9">
      <c r="A47" s="169"/>
      <c r="B47" s="170"/>
      <c r="C47" s="171">
        <v>14</v>
      </c>
      <c r="D47" s="176">
        <f t="shared" si="6"/>
        <v>3.7824715999999997E-3</v>
      </c>
      <c r="E47" s="176">
        <f t="shared" si="7"/>
        <v>27.242033025068853</v>
      </c>
      <c r="F47" s="176">
        <f t="shared" si="8"/>
        <v>-0.42952911055999998</v>
      </c>
      <c r="G47" s="178">
        <f t="shared" si="9"/>
        <v>3.4042244399999999E-3</v>
      </c>
      <c r="H47" s="178">
        <f t="shared" si="10"/>
        <v>24.517829722561967</v>
      </c>
      <c r="I47" s="178">
        <f t="shared" si="11"/>
        <v>-0.38657619950400002</v>
      </c>
    </row>
    <row r="48" spans="1:9">
      <c r="A48" s="169"/>
      <c r="B48" s="170"/>
      <c r="C48" s="171">
        <v>14</v>
      </c>
      <c r="D48" s="176">
        <f t="shared" si="6"/>
        <v>3.7824715999999997E-3</v>
      </c>
      <c r="E48" s="176">
        <f t="shared" si="7"/>
        <v>27.242033025068853</v>
      </c>
      <c r="F48" s="176">
        <f t="shared" si="8"/>
        <v>-0.42952911055999998</v>
      </c>
      <c r="G48" s="178">
        <f t="shared" si="9"/>
        <v>3.4042244399999999E-3</v>
      </c>
      <c r="H48" s="178">
        <f t="shared" si="10"/>
        <v>24.517829722561967</v>
      </c>
      <c r="I48" s="178">
        <f t="shared" si="11"/>
        <v>-0.38657619950400002</v>
      </c>
    </row>
    <row r="49" spans="1:9">
      <c r="A49" s="169"/>
      <c r="B49" s="170"/>
      <c r="C49" s="171">
        <v>14</v>
      </c>
      <c r="D49" s="176">
        <f t="shared" si="6"/>
        <v>3.7824715999999997E-3</v>
      </c>
      <c r="E49" s="176">
        <f t="shared" si="7"/>
        <v>27.242033025068853</v>
      </c>
      <c r="F49" s="176">
        <f t="shared" si="8"/>
        <v>-0.42952911055999998</v>
      </c>
      <c r="G49" s="178">
        <f t="shared" si="9"/>
        <v>3.4042244399999999E-3</v>
      </c>
      <c r="H49" s="178">
        <f t="shared" si="10"/>
        <v>24.517829722561967</v>
      </c>
      <c r="I49" s="178">
        <f t="shared" si="11"/>
        <v>-0.38657619950400002</v>
      </c>
    </row>
    <row r="50" spans="1:9">
      <c r="A50" s="169"/>
      <c r="B50" s="170"/>
      <c r="C50" s="171">
        <v>14</v>
      </c>
      <c r="D50" s="176">
        <f t="shared" si="6"/>
        <v>3.7824715999999997E-3</v>
      </c>
      <c r="E50" s="176">
        <f t="shared" si="7"/>
        <v>27.242033025068853</v>
      </c>
      <c r="F50" s="176">
        <f t="shared" si="8"/>
        <v>-0.42952911055999998</v>
      </c>
      <c r="G50" s="178">
        <f t="shared" si="9"/>
        <v>3.4042244399999999E-3</v>
      </c>
      <c r="H50" s="178">
        <f t="shared" si="10"/>
        <v>24.517829722561967</v>
      </c>
      <c r="I50" s="178">
        <f t="shared" si="11"/>
        <v>-0.38657619950400002</v>
      </c>
    </row>
    <row r="51" spans="1:9">
      <c r="A51" s="169"/>
      <c r="B51" s="170"/>
      <c r="C51" s="171">
        <v>15</v>
      </c>
      <c r="D51" s="176">
        <f t="shared" si="6"/>
        <v>4.0520672000000004E-3</v>
      </c>
      <c r="E51" s="176">
        <f t="shared" si="7"/>
        <v>29.179453885604453</v>
      </c>
      <c r="F51" s="176">
        <f t="shared" si="8"/>
        <v>-0.46007448216799995</v>
      </c>
      <c r="G51" s="178">
        <f t="shared" si="9"/>
        <v>3.6468604800000003E-3</v>
      </c>
      <c r="H51" s="178">
        <f t="shared" si="10"/>
        <v>26.261508497044009</v>
      </c>
      <c r="I51" s="178">
        <f t="shared" si="11"/>
        <v>-0.41406703395119998</v>
      </c>
    </row>
    <row r="52" spans="1:9">
      <c r="A52" s="169"/>
      <c r="B52" s="170"/>
      <c r="C52" s="171">
        <v>15</v>
      </c>
      <c r="D52" s="176">
        <f t="shared" si="6"/>
        <v>4.0520672000000004E-3</v>
      </c>
      <c r="E52" s="176">
        <f t="shared" si="7"/>
        <v>29.179453885604453</v>
      </c>
      <c r="F52" s="176">
        <f t="shared" si="8"/>
        <v>-0.46007448216799995</v>
      </c>
      <c r="G52" s="178">
        <f t="shared" si="9"/>
        <v>3.6468604800000003E-3</v>
      </c>
      <c r="H52" s="178">
        <f t="shared" si="10"/>
        <v>26.261508497044009</v>
      </c>
      <c r="I52" s="178">
        <f t="shared" si="11"/>
        <v>-0.41406703395119998</v>
      </c>
    </row>
    <row r="53" spans="1:9">
      <c r="A53" s="169"/>
      <c r="B53" s="170"/>
      <c r="C53" s="171">
        <v>16</v>
      </c>
      <c r="D53" s="176">
        <f t="shared" si="6"/>
        <v>4.3212883999999997E-3</v>
      </c>
      <c r="E53" s="176">
        <f t="shared" si="7"/>
        <v>31.116814885813064</v>
      </c>
      <c r="F53" s="176">
        <f t="shared" si="8"/>
        <v>-0.49061912531999996</v>
      </c>
      <c r="G53" s="178">
        <f t="shared" si="9"/>
        <v>3.8891595599999996E-3</v>
      </c>
      <c r="H53" s="178">
        <f t="shared" si="10"/>
        <v>28.005133397231759</v>
      </c>
      <c r="I53" s="178">
        <f t="shared" si="11"/>
        <v>-0.44155721278799998</v>
      </c>
    </row>
    <row r="54" spans="1:9">
      <c r="A54" s="169"/>
      <c r="B54" s="170"/>
      <c r="C54" s="171">
        <v>16</v>
      </c>
      <c r="D54" s="176">
        <f t="shared" si="6"/>
        <v>4.3212883999999997E-3</v>
      </c>
      <c r="E54" s="176">
        <f t="shared" si="7"/>
        <v>31.116814885813064</v>
      </c>
      <c r="F54" s="176">
        <f t="shared" si="8"/>
        <v>-0.49061912531999996</v>
      </c>
      <c r="G54" s="178">
        <f t="shared" si="9"/>
        <v>3.8891595599999996E-3</v>
      </c>
      <c r="H54" s="178">
        <f t="shared" si="10"/>
        <v>28.005133397231759</v>
      </c>
      <c r="I54" s="178">
        <f t="shared" si="11"/>
        <v>-0.44155721278799998</v>
      </c>
    </row>
    <row r="55" spans="1:9">
      <c r="A55" s="169"/>
      <c r="B55" s="170"/>
      <c r="C55" s="171">
        <v>20</v>
      </c>
      <c r="D55" s="176">
        <f t="shared" si="6"/>
        <v>5.4051696000000007E-3</v>
      </c>
      <c r="E55" s="176">
        <f t="shared" si="7"/>
        <v>38.925607878286556</v>
      </c>
      <c r="F55" s="176">
        <f t="shared" si="8"/>
        <v>-0.61374885515199995</v>
      </c>
      <c r="G55" s="178">
        <f t="shared" si="9"/>
        <v>4.8646526400000006E-3</v>
      </c>
      <c r="H55" s="178">
        <f t="shared" si="10"/>
        <v>35.033047090457899</v>
      </c>
      <c r="I55" s="178">
        <f t="shared" si="11"/>
        <v>-0.55237396963679997</v>
      </c>
    </row>
    <row r="56" spans="1:9">
      <c r="A56" s="169"/>
      <c r="B56" s="170"/>
      <c r="C56" s="171">
        <v>20</v>
      </c>
      <c r="D56" s="176">
        <f t="shared" si="6"/>
        <v>5.4051696000000007E-3</v>
      </c>
      <c r="E56" s="176">
        <f t="shared" si="7"/>
        <v>38.925607878286556</v>
      </c>
      <c r="F56" s="176">
        <f t="shared" si="8"/>
        <v>-0.61374885515199995</v>
      </c>
      <c r="G56" s="178">
        <f t="shared" si="9"/>
        <v>4.8646526400000006E-3</v>
      </c>
      <c r="H56" s="178">
        <f t="shared" si="10"/>
        <v>35.033047090457899</v>
      </c>
      <c r="I56" s="178">
        <f t="shared" si="11"/>
        <v>-0.55237396963679997</v>
      </c>
    </row>
    <row r="57" spans="1:9">
      <c r="A57" s="169"/>
      <c r="B57" s="170"/>
      <c r="C57" s="171">
        <v>23</v>
      </c>
      <c r="D57" s="176">
        <f t="shared" si="6"/>
        <v>6.2124263999999993E-3</v>
      </c>
      <c r="E57" s="176">
        <f t="shared" si="7"/>
        <v>44.737849935463224</v>
      </c>
      <c r="F57" s="176">
        <f t="shared" si="8"/>
        <v>-0.70538438833599992</v>
      </c>
      <c r="G57" s="178">
        <f t="shared" si="9"/>
        <v>5.5911837599999991E-3</v>
      </c>
      <c r="H57" s="178">
        <f t="shared" si="10"/>
        <v>40.264064941916899</v>
      </c>
      <c r="I57" s="178">
        <f t="shared" si="11"/>
        <v>-0.63484594950239992</v>
      </c>
    </row>
    <row r="58" spans="1:9">
      <c r="A58" s="169"/>
      <c r="B58" s="170"/>
      <c r="C58" s="171">
        <v>23</v>
      </c>
      <c r="D58" s="176">
        <f t="shared" si="6"/>
        <v>6.2124263999999993E-3</v>
      </c>
      <c r="E58" s="176">
        <f t="shared" si="7"/>
        <v>44.737849935463224</v>
      </c>
      <c r="F58" s="176">
        <f t="shared" si="8"/>
        <v>-0.70538438833599992</v>
      </c>
      <c r="G58" s="178">
        <f t="shared" si="9"/>
        <v>5.5911837599999991E-3</v>
      </c>
      <c r="H58" s="178">
        <f t="shared" si="10"/>
        <v>40.264064941916899</v>
      </c>
      <c r="I58" s="178">
        <f t="shared" si="11"/>
        <v>-0.63484594950239992</v>
      </c>
    </row>
    <row r="59" spans="1:9">
      <c r="A59" s="169"/>
      <c r="B59" s="170"/>
      <c r="C59" s="171">
        <v>23</v>
      </c>
      <c r="D59" s="176">
        <f>VLOOKUP($C59,PreISR_CFL,6,FALSE)</f>
        <v>0</v>
      </c>
      <c r="E59" s="176">
        <f>VLOOKUP($C59,PreISR_CFL,7,FALSE)</f>
        <v>65.841984999999994</v>
      </c>
      <c r="F59" s="176">
        <f>VLOOKUP($C59,PreISR_CFL,8,FALSE)</f>
        <v>0</v>
      </c>
      <c r="G59" s="178">
        <f t="shared" si="9"/>
        <v>0</v>
      </c>
      <c r="H59" s="178">
        <f t="shared" si="10"/>
        <v>59.257786499999995</v>
      </c>
      <c r="I59" s="178">
        <f t="shared" si="11"/>
        <v>0</v>
      </c>
    </row>
    <row r="60" spans="1:9">
      <c r="A60" s="169"/>
      <c r="B60" s="170"/>
      <c r="C60" s="171">
        <v>23</v>
      </c>
      <c r="D60" s="176">
        <f>VLOOKUP($C60,PreISR_CFL,6,FALSE)</f>
        <v>0</v>
      </c>
      <c r="E60" s="176">
        <f>VLOOKUP($C60,PreISR_CFL,7,FALSE)</f>
        <v>65.841984999999994</v>
      </c>
      <c r="F60" s="176">
        <f>VLOOKUP($C60,PreISR_CFL,8,FALSE)</f>
        <v>0</v>
      </c>
      <c r="G60" s="178">
        <f t="shared" si="9"/>
        <v>0</v>
      </c>
      <c r="H60" s="178">
        <f t="shared" si="10"/>
        <v>59.257786499999995</v>
      </c>
      <c r="I60" s="178">
        <f t="shared" si="11"/>
        <v>0</v>
      </c>
    </row>
    <row r="61" spans="1:9">
      <c r="A61" s="169"/>
      <c r="B61" s="170"/>
      <c r="C61" s="171">
        <v>13</v>
      </c>
      <c r="D61" s="176">
        <f t="shared" ref="D61:D76" si="12">VLOOKUP($C61,PreISR_CFL,3,FALSE)</f>
        <v>3.5134616E-3</v>
      </c>
      <c r="E61" s="176">
        <f t="shared" ref="E61:E76" si="13">VLOOKUP($C61,PreISR_CFL,4,FALSE)</f>
        <v>25.30461055855142</v>
      </c>
      <c r="F61" s="176">
        <f t="shared" ref="F61:F76" si="14">VLOOKUP($C61,PreISR_CFL,5,FALSE)</f>
        <v>-0.39898417229600003</v>
      </c>
      <c r="G61" s="178">
        <f t="shared" si="9"/>
        <v>3.16211544E-3</v>
      </c>
      <c r="H61" s="178">
        <f t="shared" si="10"/>
        <v>22.774149502696279</v>
      </c>
      <c r="I61" s="178">
        <f t="shared" si="11"/>
        <v>-0.35908575506640006</v>
      </c>
    </row>
    <row r="62" spans="1:9">
      <c r="A62" s="169"/>
      <c r="B62" s="170"/>
      <c r="C62" s="171">
        <v>18</v>
      </c>
      <c r="D62" s="176">
        <f t="shared" si="12"/>
        <v>4.8594951999999993E-3</v>
      </c>
      <c r="E62" s="176">
        <f t="shared" si="13"/>
        <v>34.991696063449162</v>
      </c>
      <c r="F62" s="176">
        <f t="shared" si="14"/>
        <v>-0.5517099827919999</v>
      </c>
      <c r="G62" s="178">
        <f t="shared" si="9"/>
        <v>4.3735456799999994E-3</v>
      </c>
      <c r="H62" s="178">
        <f t="shared" si="10"/>
        <v>31.492526457104248</v>
      </c>
      <c r="I62" s="178">
        <f t="shared" si="11"/>
        <v>-0.49653898451279993</v>
      </c>
    </row>
    <row r="63" spans="1:9">
      <c r="A63" s="169"/>
      <c r="B63" s="170"/>
      <c r="C63" s="171">
        <v>22</v>
      </c>
      <c r="D63" s="176">
        <f t="shared" si="12"/>
        <v>5.9430275701516317E-3</v>
      </c>
      <c r="E63" s="176">
        <f t="shared" si="13"/>
        <v>42.791807490770779</v>
      </c>
      <c r="F63" s="176">
        <f t="shared" si="14"/>
        <v>-0.67469962575037923</v>
      </c>
      <c r="G63" s="178">
        <f t="shared" si="9"/>
        <v>5.3487248131364688E-3</v>
      </c>
      <c r="H63" s="178">
        <f t="shared" si="10"/>
        <v>38.512626741693701</v>
      </c>
      <c r="I63" s="178">
        <f t="shared" si="11"/>
        <v>-0.60722966317534133</v>
      </c>
    </row>
    <row r="64" spans="1:9">
      <c r="A64" s="169"/>
      <c r="B64" s="170"/>
      <c r="C64" s="171">
        <v>23</v>
      </c>
      <c r="D64" s="176">
        <f t="shared" si="12"/>
        <v>6.2124263999999993E-3</v>
      </c>
      <c r="E64" s="176">
        <f t="shared" si="13"/>
        <v>44.737849935463224</v>
      </c>
      <c r="F64" s="176">
        <f t="shared" si="14"/>
        <v>-0.70538438833599992</v>
      </c>
      <c r="G64" s="178">
        <f t="shared" si="9"/>
        <v>5.5911837599999991E-3</v>
      </c>
      <c r="H64" s="178">
        <f t="shared" si="10"/>
        <v>40.264064941916899</v>
      </c>
      <c r="I64" s="178">
        <f t="shared" si="11"/>
        <v>-0.63484594950239992</v>
      </c>
    </row>
    <row r="65" spans="1:9">
      <c r="A65" s="169"/>
      <c r="B65" s="170"/>
      <c r="C65" s="171">
        <v>26</v>
      </c>
      <c r="D65" s="176">
        <f t="shared" si="12"/>
        <v>7.0202287999999993E-3</v>
      </c>
      <c r="E65" s="176">
        <f t="shared" si="13"/>
        <v>50.550086445004396</v>
      </c>
      <c r="F65" s="176">
        <f t="shared" si="14"/>
        <v>-0.79701701480000009</v>
      </c>
      <c r="G65" s="178">
        <f t="shared" si="9"/>
        <v>6.3182059199999993E-3</v>
      </c>
      <c r="H65" s="178">
        <f t="shared" si="10"/>
        <v>45.495077800503957</v>
      </c>
      <c r="I65" s="178">
        <f t="shared" si="11"/>
        <v>-0.71731531332000009</v>
      </c>
    </row>
    <row r="66" spans="1:9">
      <c r="A66" s="169"/>
      <c r="B66" s="170"/>
      <c r="C66" s="171">
        <v>30</v>
      </c>
      <c r="D66" s="176">
        <f t="shared" si="12"/>
        <v>8.103759999999998E-3</v>
      </c>
      <c r="E66" s="176">
        <f t="shared" si="13"/>
        <v>58.358820842847926</v>
      </c>
      <c r="F66" s="176">
        <f t="shared" si="14"/>
        <v>-0.92014543720000008</v>
      </c>
      <c r="G66" s="178">
        <f t="shared" si="9"/>
        <v>7.2933839999999982E-3</v>
      </c>
      <c r="H66" s="178">
        <f t="shared" si="10"/>
        <v>52.522938758563136</v>
      </c>
      <c r="I66" s="178">
        <f t="shared" si="11"/>
        <v>-0.82813089348000013</v>
      </c>
    </row>
    <row r="67" spans="1:9">
      <c r="A67" s="169"/>
      <c r="B67" s="170"/>
      <c r="C67" s="171">
        <v>32</v>
      </c>
      <c r="D67" s="176">
        <f t="shared" si="12"/>
        <v>8.6419668000000012E-3</v>
      </c>
      <c r="E67" s="176">
        <f t="shared" si="13"/>
        <v>62.233699683820682</v>
      </c>
      <c r="F67" s="176">
        <f t="shared" si="14"/>
        <v>-0.98123650423999997</v>
      </c>
      <c r="G67" s="178">
        <f t="shared" si="9"/>
        <v>7.7777701200000011E-3</v>
      </c>
      <c r="H67" s="178">
        <f t="shared" si="10"/>
        <v>56.010329715438615</v>
      </c>
      <c r="I67" s="178">
        <f t="shared" si="11"/>
        <v>-0.88311285381600002</v>
      </c>
    </row>
    <row r="68" spans="1:9">
      <c r="A68" s="169"/>
      <c r="B68" s="170"/>
      <c r="C68" s="171">
        <v>38</v>
      </c>
      <c r="D68" s="176">
        <f t="shared" si="12"/>
        <v>1.0265229439407423E-2</v>
      </c>
      <c r="E68" s="176">
        <f t="shared" si="13"/>
        <v>73.917675740923102</v>
      </c>
      <c r="F68" s="176">
        <f t="shared" si="14"/>
        <v>-1.1654635939497613</v>
      </c>
      <c r="G68" s="178">
        <f t="shared" si="9"/>
        <v>9.2387064954666809E-3</v>
      </c>
      <c r="H68" s="178">
        <f t="shared" si="10"/>
        <v>66.525908166830789</v>
      </c>
      <c r="I68" s="178">
        <f t="shared" si="11"/>
        <v>-1.0489172345547852</v>
      </c>
    </row>
    <row r="69" spans="1:9">
      <c r="A69" s="169"/>
      <c r="B69" s="170"/>
      <c r="C69" s="171">
        <v>40</v>
      </c>
      <c r="D69" s="176">
        <f t="shared" si="12"/>
        <v>1.0802911600000001E-2</v>
      </c>
      <c r="E69" s="176">
        <f t="shared" si="13"/>
        <v>77.792116683609734</v>
      </c>
      <c r="F69" s="176">
        <f t="shared" si="14"/>
        <v>-1.22654706072</v>
      </c>
      <c r="G69" s="178">
        <f t="shared" si="9"/>
        <v>9.7226204400000012E-3</v>
      </c>
      <c r="H69" s="178">
        <f t="shared" si="10"/>
        <v>70.012905015248762</v>
      </c>
      <c r="I69" s="178">
        <f t="shared" si="11"/>
        <v>-1.103892354648</v>
      </c>
    </row>
    <row r="70" spans="1:9">
      <c r="A70" s="169"/>
      <c r="B70" s="170"/>
      <c r="C70" s="171">
        <v>45</v>
      </c>
      <c r="D70" s="176">
        <f t="shared" si="12"/>
        <v>1.2156192757206832E-2</v>
      </c>
      <c r="E70" s="176">
        <f t="shared" si="13"/>
        <v>87.535243100364738</v>
      </c>
      <c r="F70" s="176">
        <f t="shared" si="14"/>
        <v>-1.3801728300369909</v>
      </c>
      <c r="G70" s="178">
        <f t="shared" si="9"/>
        <v>1.0940573481486148E-2</v>
      </c>
      <c r="H70" s="178">
        <f t="shared" si="10"/>
        <v>78.78171879032827</v>
      </c>
      <c r="I70" s="178">
        <f t="shared" si="11"/>
        <v>-1.2421555470332919</v>
      </c>
    </row>
    <row r="71" spans="1:9">
      <c r="A71" s="169"/>
      <c r="B71" s="170"/>
      <c r="C71" s="171">
        <v>46</v>
      </c>
      <c r="D71" s="176">
        <f t="shared" si="12"/>
        <v>1.2426330374035318E-2</v>
      </c>
      <c r="E71" s="176">
        <f t="shared" si="13"/>
        <v>89.48060986599927</v>
      </c>
      <c r="F71" s="176">
        <f t="shared" si="14"/>
        <v>-1.4108455780494522</v>
      </c>
      <c r="G71" s="178">
        <f t="shared" ref="G71:G85" si="15">D71*Res_ISR</f>
        <v>1.1183697336631786E-2</v>
      </c>
      <c r="H71" s="178">
        <f t="shared" ref="H71:H85" si="16">E71*Res_ISR</f>
        <v>80.532548879399343</v>
      </c>
      <c r="I71" s="178">
        <f t="shared" ref="I71:I85" si="17">F71*Res_ISR</f>
        <v>-1.2697610202445071</v>
      </c>
    </row>
    <row r="72" spans="1:9">
      <c r="A72" s="169"/>
      <c r="B72" s="170"/>
      <c r="C72" s="171">
        <v>54</v>
      </c>
      <c r="D72" s="176">
        <f t="shared" si="12"/>
        <v>1.4587431308663214E-2</v>
      </c>
      <c r="E72" s="176">
        <f t="shared" si="13"/>
        <v>105.04354399107542</v>
      </c>
      <c r="F72" s="176">
        <f t="shared" si="14"/>
        <v>-1.6562275621491431</v>
      </c>
      <c r="G72" s="178">
        <f t="shared" si="15"/>
        <v>1.3128688177796893E-2</v>
      </c>
      <c r="H72" s="178">
        <f t="shared" si="16"/>
        <v>94.539189591967883</v>
      </c>
      <c r="I72" s="178">
        <f t="shared" si="17"/>
        <v>-1.4906048059342289</v>
      </c>
    </row>
    <row r="73" spans="1:9">
      <c r="A73" s="169"/>
      <c r="B73" s="170"/>
      <c r="C73" s="171">
        <v>55</v>
      </c>
      <c r="D73" s="176">
        <f t="shared" si="12"/>
        <v>1.4854978800000002E-2</v>
      </c>
      <c r="E73" s="176">
        <f t="shared" si="13"/>
        <v>106.97157382054498</v>
      </c>
      <c r="F73" s="176">
        <f t="shared" si="14"/>
        <v>-1.6866220363199995</v>
      </c>
      <c r="G73" s="178">
        <f t="shared" si="15"/>
        <v>1.3369480920000001E-2</v>
      </c>
      <c r="H73" s="178">
        <f t="shared" si="16"/>
        <v>96.274416438490476</v>
      </c>
      <c r="I73" s="178">
        <f t="shared" si="17"/>
        <v>-1.5179598326879995</v>
      </c>
    </row>
    <row r="74" spans="1:9">
      <c r="A74" s="169"/>
      <c r="B74" s="170"/>
      <c r="C74" s="171">
        <v>64</v>
      </c>
      <c r="D74" s="176">
        <f t="shared" si="12"/>
        <v>1.7288807476948085E-2</v>
      </c>
      <c r="E74" s="176">
        <f t="shared" si="13"/>
        <v>124.49721164742063</v>
      </c>
      <c r="F74" s="176">
        <f t="shared" si="14"/>
        <v>-1.9629550422737569</v>
      </c>
      <c r="G74" s="178">
        <f t="shared" si="15"/>
        <v>1.5559926729253278E-2</v>
      </c>
      <c r="H74" s="178">
        <f t="shared" si="16"/>
        <v>112.04749048267857</v>
      </c>
      <c r="I74" s="178">
        <f t="shared" si="17"/>
        <v>-1.7666595380463812</v>
      </c>
    </row>
    <row r="75" spans="1:9">
      <c r="A75" s="169"/>
      <c r="B75" s="170"/>
      <c r="C75" s="171">
        <v>69</v>
      </c>
      <c r="D75" s="176">
        <f t="shared" si="12"/>
        <v>1.863949556109052E-2</v>
      </c>
      <c r="E75" s="176">
        <f t="shared" si="13"/>
        <v>134.22404547559324</v>
      </c>
      <c r="F75" s="176">
        <f t="shared" si="14"/>
        <v>-2.1163187823360641</v>
      </c>
      <c r="G75" s="178">
        <f t="shared" si="15"/>
        <v>1.6775546004981469E-2</v>
      </c>
      <c r="H75" s="178">
        <f t="shared" si="16"/>
        <v>120.80164092803392</v>
      </c>
      <c r="I75" s="178">
        <f t="shared" si="17"/>
        <v>-1.9046869041024577</v>
      </c>
    </row>
    <row r="76" spans="1:9">
      <c r="A76" s="169"/>
      <c r="B76" s="170"/>
      <c r="C76" s="171">
        <v>12</v>
      </c>
      <c r="D76" s="176">
        <f t="shared" si="12"/>
        <v>3.2416514018667629E-3</v>
      </c>
      <c r="E76" s="176">
        <f t="shared" si="13"/>
        <v>23.338139834425579</v>
      </c>
      <c r="F76" s="176">
        <f t="shared" si="14"/>
        <v>-0.36797214562576541</v>
      </c>
      <c r="G76" s="178">
        <f t="shared" si="15"/>
        <v>2.9174862616800868E-3</v>
      </c>
      <c r="H76" s="178">
        <f t="shared" si="16"/>
        <v>21.004325850983022</v>
      </c>
      <c r="I76" s="178">
        <f t="shared" si="17"/>
        <v>-0.3311749310631889</v>
      </c>
    </row>
    <row r="77" spans="1:9">
      <c r="A77" s="169"/>
      <c r="B77" s="170"/>
      <c r="C77" s="171">
        <v>18</v>
      </c>
      <c r="D77" s="176">
        <f>VLOOKUP($C77,PreISR_CFL,6,FALSE)</f>
        <v>0</v>
      </c>
      <c r="E77" s="176">
        <f>VLOOKUP($C77,PreISR_CFL,7,FALSE)</f>
        <v>51.528509999999997</v>
      </c>
      <c r="F77" s="176">
        <f>VLOOKUP($C77,PreISR_CFL,8,FALSE)</f>
        <v>0</v>
      </c>
      <c r="G77" s="178">
        <f t="shared" si="15"/>
        <v>0</v>
      </c>
      <c r="H77" s="178">
        <f t="shared" si="16"/>
        <v>46.375658999999999</v>
      </c>
      <c r="I77" s="178">
        <f t="shared" si="17"/>
        <v>0</v>
      </c>
    </row>
    <row r="78" spans="1:9">
      <c r="A78" s="169"/>
      <c r="B78" s="170"/>
      <c r="C78" s="171">
        <v>23</v>
      </c>
      <c r="D78" s="176">
        <f>VLOOKUP($C78,PreISR_CFL,6,FALSE)</f>
        <v>0</v>
      </c>
      <c r="E78" s="176">
        <f>VLOOKUP($C78,PreISR_CFL,7,FALSE)</f>
        <v>65.841984999999994</v>
      </c>
      <c r="F78" s="176">
        <f>VLOOKUP($C78,PreISR_CFL,8,FALSE)</f>
        <v>0</v>
      </c>
      <c r="G78" s="178">
        <f t="shared" si="15"/>
        <v>0</v>
      </c>
      <c r="H78" s="178">
        <f t="shared" si="16"/>
        <v>59.257786499999995</v>
      </c>
      <c r="I78" s="178">
        <f t="shared" si="17"/>
        <v>0</v>
      </c>
    </row>
    <row r="79" spans="1:9">
      <c r="A79" s="169"/>
      <c r="B79" s="170"/>
      <c r="C79" s="171">
        <v>26</v>
      </c>
      <c r="D79" s="176">
        <f>VLOOKUP($C79,PreISR_CFL,6,FALSE)</f>
        <v>0</v>
      </c>
      <c r="E79" s="176">
        <f>VLOOKUP($C79,PreISR_CFL,7,FALSE)</f>
        <v>74.430070000000001</v>
      </c>
      <c r="F79" s="176">
        <f>VLOOKUP($C79,PreISR_CFL,8,FALSE)</f>
        <v>0</v>
      </c>
      <c r="G79" s="178">
        <f t="shared" si="15"/>
        <v>0</v>
      </c>
      <c r="H79" s="178">
        <f t="shared" si="16"/>
        <v>66.987063000000006</v>
      </c>
      <c r="I79" s="178">
        <f t="shared" si="17"/>
        <v>0</v>
      </c>
    </row>
    <row r="80" spans="1:9">
      <c r="A80" s="169"/>
      <c r="B80" s="170"/>
      <c r="C80" s="171">
        <v>65</v>
      </c>
      <c r="D80" s="176">
        <f>VLOOKUP($C80,PreISR_CFL,6,FALSE)</f>
        <v>0</v>
      </c>
      <c r="E80" s="176">
        <f>VLOOKUP($C80,PreISR_CFL,7,FALSE)</f>
        <v>186.07517499999997</v>
      </c>
      <c r="F80" s="176">
        <f>VLOOKUP($C80,PreISR_CFL,8,FALSE)</f>
        <v>0</v>
      </c>
      <c r="G80" s="178">
        <f t="shared" si="15"/>
        <v>0</v>
      </c>
      <c r="H80" s="178">
        <f t="shared" si="16"/>
        <v>167.46765749999997</v>
      </c>
      <c r="I80" s="178">
        <f t="shared" si="17"/>
        <v>0</v>
      </c>
    </row>
    <row r="81" spans="1:9">
      <c r="A81" s="169"/>
      <c r="B81" s="170"/>
      <c r="C81" s="172">
        <v>70</v>
      </c>
      <c r="D81" s="176">
        <f>VLOOKUP($C81,PreISR_CFL,3,FALSE)</f>
        <v>1.8906671600000001E-2</v>
      </c>
      <c r="E81" s="176">
        <f>VLOOKUP($C81,PreISR_CFL,4,FALSE)</f>
        <v>136.15083323748021</v>
      </c>
      <c r="F81" s="176">
        <f>VLOOKUP($C81,PreISR_CFL,5,FALSE)</f>
        <v>-2.1466970119199997</v>
      </c>
      <c r="G81" s="178">
        <f t="shared" si="15"/>
        <v>1.7016004440000003E-2</v>
      </c>
      <c r="H81" s="178">
        <f t="shared" si="16"/>
        <v>122.53574991373219</v>
      </c>
      <c r="I81" s="178">
        <f t="shared" si="17"/>
        <v>-1.9320273107279997</v>
      </c>
    </row>
    <row r="82" spans="1:9">
      <c r="A82" s="169"/>
      <c r="B82" s="170"/>
      <c r="C82" s="172">
        <v>75</v>
      </c>
      <c r="D82" s="176">
        <f>VLOOKUP($C82,PreISR_CFL,3,FALSE)</f>
        <v>2.026032126206144E-2</v>
      </c>
      <c r="E82" s="176">
        <f>VLOOKUP($C82,PreISR_CFL,4,FALSE)</f>
        <v>145.89624606940038</v>
      </c>
      <c r="F82" s="176">
        <f>VLOOKUP($C82,PreISR_CFL,5,FALSE)</f>
        <v>-2.3003552704108321</v>
      </c>
      <c r="G82" s="178">
        <f t="shared" si="15"/>
        <v>1.8234289135855297E-2</v>
      </c>
      <c r="H82" s="178">
        <f t="shared" si="16"/>
        <v>131.30662146246036</v>
      </c>
      <c r="I82" s="178">
        <f t="shared" si="17"/>
        <v>-2.0703197433697489</v>
      </c>
    </row>
    <row r="83" spans="1:9">
      <c r="A83" s="169"/>
      <c r="B83" s="170"/>
      <c r="C83" s="171">
        <v>39</v>
      </c>
      <c r="D83" s="176">
        <f>VLOOKUP($C83,PreISR_CFL,3,FALSE)</f>
        <v>1.053536705623591E-2</v>
      </c>
      <c r="E83" s="176">
        <f>VLOOKUP($C83,PreISR_CFL,4,FALSE)</f>
        <v>75.863042506557619</v>
      </c>
      <c r="F83" s="176">
        <f>VLOOKUP($C83,PreISR_CFL,5,FALSE)</f>
        <v>-1.1961363419622226</v>
      </c>
      <c r="G83" s="178">
        <f t="shared" si="15"/>
        <v>9.4818303506123188E-3</v>
      </c>
      <c r="H83" s="178">
        <f t="shared" si="16"/>
        <v>68.276738255901861</v>
      </c>
      <c r="I83" s="178">
        <f t="shared" si="17"/>
        <v>-1.0765227077660005</v>
      </c>
    </row>
    <row r="84" spans="1:9">
      <c r="A84" s="169"/>
      <c r="B84" s="170"/>
      <c r="C84" s="171">
        <v>15</v>
      </c>
      <c r="D84" s="176">
        <f>VLOOKUP($C84,PreISR_CFL,3,FALSE)</f>
        <v>4.0520672000000004E-3</v>
      </c>
      <c r="E84" s="176">
        <f>VLOOKUP($C84,PreISR_CFL,4,FALSE)</f>
        <v>29.179453885604453</v>
      </c>
      <c r="F84" s="176">
        <f>VLOOKUP($C84,PreISR_CFL,5,FALSE)</f>
        <v>-0.46007448216799995</v>
      </c>
      <c r="G84" s="178">
        <f t="shared" si="15"/>
        <v>3.6468604800000003E-3</v>
      </c>
      <c r="H84" s="178">
        <f t="shared" si="16"/>
        <v>26.261508497044009</v>
      </c>
      <c r="I84" s="178">
        <f t="shared" si="17"/>
        <v>-0.41406703395119998</v>
      </c>
    </row>
    <row r="85" spans="1:9">
      <c r="A85" s="169"/>
      <c r="B85" s="170"/>
      <c r="C85" s="171">
        <v>15</v>
      </c>
      <c r="D85" s="176">
        <f>VLOOKUP($C85,PreISR_CFL,3,FALSE)</f>
        <v>4.0520672000000004E-3</v>
      </c>
      <c r="E85" s="176">
        <f>VLOOKUP($C85,PreISR_CFL,4,FALSE)</f>
        <v>29.179453885604453</v>
      </c>
      <c r="F85" s="176">
        <f>VLOOKUP($C85,PreISR_CFL,5,FALSE)</f>
        <v>-0.46007448216799995</v>
      </c>
      <c r="G85" s="178">
        <f t="shared" si="15"/>
        <v>3.6468604800000003E-3</v>
      </c>
      <c r="H85" s="178">
        <f t="shared" si="16"/>
        <v>26.261508497044009</v>
      </c>
      <c r="I85" s="178">
        <f t="shared" si="17"/>
        <v>-0.41406703395119998</v>
      </c>
    </row>
  </sheetData>
  <mergeCells count="2">
    <mergeCell ref="D4:F4"/>
    <mergeCell ref="G4:I4"/>
  </mergeCell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MISER DATA 10.8.09</vt:lpstr>
      <vt:lpstr>BLD WGT</vt:lpstr>
      <vt:lpstr>HVC WGT</vt:lpstr>
      <vt:lpstr>INTERPOLATION</vt:lpstr>
      <vt:lpstr>Interpolation Graphs</vt:lpstr>
      <vt:lpstr>WORK PAPER VALUES (ISR)</vt:lpstr>
      <vt:lpstr>kWhHEAT</vt:lpstr>
      <vt:lpstr>kWhIE</vt:lpstr>
      <vt:lpstr>kWhNO</vt:lpstr>
      <vt:lpstr>kWIE</vt:lpstr>
      <vt:lpstr>kWNO</vt:lpstr>
      <vt:lpstr>kWWB</vt:lpstr>
      <vt:lpstr>MBHWT</vt:lpstr>
      <vt:lpstr>PreISR_CFL</vt:lpstr>
      <vt:lpstr>Res_ISR</vt:lpstr>
      <vt:lpstr>SFWT</vt:lpstr>
      <vt:lpstr>THERM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lmansi</cp:lastModifiedBy>
  <dcterms:created xsi:type="dcterms:W3CDTF">2009-10-08T16:07:38Z</dcterms:created>
  <dcterms:modified xsi:type="dcterms:W3CDTF">2011-06-21T21:53:48Z</dcterms:modified>
</cp:coreProperties>
</file>